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22260" windowHeight="12645"/>
  </bookViews>
  <sheets>
    <sheet name="CPI and PV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  <c r="G9" i="1" s="1"/>
  <c r="G10" i="1" s="1"/>
  <c r="G11" i="1" s="1"/>
  <c r="G12" i="1" s="1"/>
  <c r="G13" i="1" s="1"/>
  <c r="G14" i="1" s="1"/>
  <c r="G6" i="1"/>
  <c r="K5" i="1" l="1"/>
  <c r="G5" i="1"/>
  <c r="E5" i="1"/>
  <c r="C5" i="1"/>
  <c r="I18" i="1" l="1"/>
  <c r="I19" i="1"/>
  <c r="I20" i="1"/>
  <c r="I21" i="1"/>
  <c r="I22" i="1"/>
  <c r="H18" i="1"/>
  <c r="H19" i="1"/>
  <c r="H20" i="1"/>
  <c r="H21" i="1"/>
  <c r="H22" i="1"/>
  <c r="G18" i="1"/>
  <c r="G19" i="1" s="1"/>
  <c r="G20" i="1" s="1"/>
  <c r="G21" i="1" s="1"/>
  <c r="G22" i="1" s="1"/>
  <c r="C6" i="1"/>
  <c r="C7" i="1" s="1"/>
  <c r="C8" i="1" s="1"/>
  <c r="C9" i="1" s="1"/>
  <c r="C10" i="1" s="1"/>
  <c r="C11" i="1" s="1"/>
  <c r="C12" i="1" s="1"/>
  <c r="C13" i="1" s="1"/>
  <c r="C14" i="1" s="1"/>
  <c r="C18" i="1" s="1"/>
  <c r="C19" i="1" s="1"/>
  <c r="C20" i="1" s="1"/>
  <c r="C21" i="1" s="1"/>
  <c r="C22" i="1" s="1"/>
  <c r="I7" i="1"/>
  <c r="I8" i="1"/>
  <c r="I9" i="1"/>
  <c r="I10" i="1"/>
  <c r="I11" i="1"/>
  <c r="I12" i="1"/>
  <c r="I13" i="1"/>
  <c r="I14" i="1"/>
  <c r="I6" i="1"/>
  <c r="H7" i="1"/>
  <c r="H8" i="1"/>
  <c r="H9" i="1"/>
  <c r="H10" i="1"/>
  <c r="H11" i="1"/>
  <c r="H12" i="1"/>
  <c r="H13" i="1"/>
  <c r="H14" i="1"/>
  <c r="H6" i="1"/>
  <c r="G16" i="1"/>
  <c r="E6" i="1"/>
  <c r="E7" i="1" s="1"/>
  <c r="E8" i="1" s="1"/>
  <c r="E9" i="1" s="1"/>
  <c r="E10" i="1" s="1"/>
  <c r="E11" i="1" s="1"/>
  <c r="E12" i="1" s="1"/>
  <c r="E13" i="1" s="1"/>
  <c r="E14" i="1" s="1"/>
  <c r="E18" i="1" s="1"/>
  <c r="E19" i="1" s="1"/>
  <c r="E20" i="1" s="1"/>
  <c r="E21" i="1" s="1"/>
  <c r="E22" i="1" s="1"/>
  <c r="J9" i="1" l="1"/>
  <c r="G24" i="1"/>
  <c r="B33" i="1" s="1"/>
  <c r="C29" i="1" s="1"/>
  <c r="J14" i="1"/>
  <c r="J18" i="1"/>
  <c r="J11" i="1"/>
  <c r="J8" i="1"/>
  <c r="J6" i="1"/>
  <c r="K6" i="1" s="1"/>
  <c r="J13" i="1"/>
  <c r="J20" i="1"/>
  <c r="J19" i="1"/>
  <c r="J10" i="1"/>
  <c r="J7" i="1"/>
  <c r="J22" i="1"/>
  <c r="J21" i="1"/>
  <c r="J12" i="1"/>
  <c r="E16" i="1"/>
  <c r="E24" i="1" s="1"/>
  <c r="C16" i="1"/>
  <c r="C24" i="1" s="1"/>
  <c r="C27" i="1" l="1"/>
  <c r="C28" i="1"/>
  <c r="K7" i="1"/>
  <c r="K8" i="1" s="1"/>
  <c r="K9" i="1" s="1"/>
  <c r="K10" i="1" s="1"/>
  <c r="K11" i="1" s="1"/>
  <c r="K12" i="1" s="1"/>
  <c r="K13" i="1" s="1"/>
  <c r="K14" i="1" s="1"/>
  <c r="K18" i="1" s="1"/>
  <c r="K19" i="1" s="1"/>
  <c r="K20" i="1" s="1"/>
  <c r="K21" i="1" s="1"/>
  <c r="K22" i="1" s="1"/>
  <c r="K16" i="1" l="1"/>
  <c r="K24" i="1" s="1"/>
  <c r="C30" i="1" s="1"/>
</calcChain>
</file>

<file path=xl/sharedStrings.xml><?xml version="1.0" encoding="utf-8"?>
<sst xmlns="http://schemas.openxmlformats.org/spreadsheetml/2006/main" count="38" uniqueCount="32">
  <si>
    <t>-</t>
  </si>
  <si>
    <t>Year</t>
  </si>
  <si>
    <t>Taxes</t>
  </si>
  <si>
    <t>CPI</t>
  </si>
  <si>
    <t>Purchasing Power</t>
  </si>
  <si>
    <t>On 5% Max</t>
  </si>
  <si>
    <t>On CPI</t>
  </si>
  <si>
    <t>System</t>
  </si>
  <si>
    <t>5% Capped</t>
  </si>
  <si>
    <t>CPI Value</t>
  </si>
  <si>
    <t>Current</t>
  </si>
  <si>
    <t>Prop Values</t>
  </si>
  <si>
    <t>Totals</t>
  </si>
  <si>
    <t>On PVCPI</t>
  </si>
  <si>
    <t>(Prop Val + CPI) / 2</t>
  </si>
  <si>
    <t>Property value forecast is from Appendix H of the Garland operating budget, 2016-2017</t>
  </si>
  <si>
    <t>Sub Total</t>
  </si>
  <si>
    <t>Capped Prop Val</t>
  </si>
  <si>
    <t>Capped CPI</t>
  </si>
  <si>
    <t>CPI Cap</t>
  </si>
  <si>
    <t>Prop Val Cap</t>
  </si>
  <si>
    <t>Pval and CPI capped below, added together then div by 2</t>
  </si>
  <si>
    <t>PVCPI</t>
  </si>
  <si>
    <t>Adjust these values to test the model</t>
  </si>
  <si>
    <t>Base 2007 tax</t>
  </si>
  <si>
    <t>The PVCPI Model, by Robert John Smith</t>
  </si>
  <si>
    <t>Inflation forecast for the U.S. economy:</t>
  </si>
  <si>
    <t>https://knoema.com/kyaewad/us-inflation-forecast-2015-2020-and-up-to-2060-data-and-charts</t>
  </si>
  <si>
    <t>Projections</t>
  </si>
  <si>
    <t>10% Cap</t>
  </si>
  <si>
    <t>5% Cap</t>
  </si>
  <si>
    <t>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</si>
</sst>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center"/>
    </xf>
    <xf numFmtId="1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Border="1"/>
    <xf numFmtId="0" fontId="0" fillId="0" borderId="3" xfId="0" applyBorder="1"/>
    <xf numFmtId="10" fontId="1" fillId="2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0" fontId="1" fillId="3" borderId="1" xfId="0" applyNumberFormat="1" applyFont="1" applyFill="1" applyBorder="1"/>
    <xf numFmtId="44" fontId="1" fillId="3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wrapText="1"/>
    </xf>
    <xf numFmtId="10" fontId="1" fillId="0" borderId="4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 vertical="center"/>
    </xf>
    <xf numFmtId="44" fontId="1" fillId="0" borderId="6" xfId="0" applyNumberFormat="1" applyFont="1" applyBorder="1" applyAlignment="1">
      <alignment vertical="center"/>
    </xf>
    <xf numFmtId="10" fontId="1" fillId="0" borderId="3" xfId="0" applyNumberFormat="1" applyFont="1" applyBorder="1" applyAlignment="1">
      <alignment vertical="center"/>
    </xf>
    <xf numFmtId="10" fontId="4" fillId="0" borderId="3" xfId="0" applyNumberFormat="1" applyFont="1" applyBorder="1" applyAlignment="1">
      <alignment vertical="center"/>
    </xf>
    <xf numFmtId="44" fontId="4" fillId="0" borderId="6" xfId="0" applyNumberFormat="1" applyFont="1" applyBorder="1" applyAlignment="1">
      <alignment vertical="center"/>
    </xf>
    <xf numFmtId="10" fontId="1" fillId="0" borderId="7" xfId="0" applyNumberFormat="1" applyFont="1" applyBorder="1"/>
    <xf numFmtId="44" fontId="2" fillId="0" borderId="8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4" fontId="1" fillId="0" borderId="0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10" fontId="1" fillId="0" borderId="0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44" fontId="1" fillId="0" borderId="10" xfId="0" applyNumberFormat="1" applyFont="1" applyBorder="1"/>
    <xf numFmtId="0" fontId="2" fillId="0" borderId="7" xfId="0" applyFont="1" applyBorder="1"/>
    <xf numFmtId="0" fontId="1" fillId="0" borderId="5" xfId="0" applyFon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3" xfId="0" applyNumberFormat="1" applyBorder="1" applyAlignment="1"/>
    <xf numFmtId="10" fontId="0" fillId="0" borderId="0" xfId="0" applyNumberFormat="1" applyBorder="1" applyAlignment="1"/>
    <xf numFmtId="44" fontId="0" fillId="0" borderId="6" xfId="0" applyNumberFormat="1" applyBorder="1"/>
    <xf numFmtId="0" fontId="1" fillId="0" borderId="7" xfId="0" applyFont="1" applyBorder="1"/>
    <xf numFmtId="0" fontId="1" fillId="0" borderId="10" xfId="0" applyFont="1" applyBorder="1"/>
    <xf numFmtId="44" fontId="3" fillId="0" borderId="8" xfId="0" applyNumberFormat="1" applyFont="1" applyBorder="1"/>
    <xf numFmtId="44" fontId="1" fillId="0" borderId="6" xfId="0" applyNumberFormat="1" applyFont="1" applyBorder="1"/>
    <xf numFmtId="44" fontId="1" fillId="2" borderId="1" xfId="0" applyNumberFormat="1" applyFont="1" applyFill="1" applyBorder="1"/>
    <xf numFmtId="42" fontId="1" fillId="2" borderId="1" xfId="0" applyNumberFormat="1" applyFont="1" applyFill="1" applyBorder="1"/>
    <xf numFmtId="44" fontId="0" fillId="0" borderId="0" xfId="0" applyNumberFormat="1" applyAlignment="1">
      <alignment horizontal="center"/>
    </xf>
    <xf numFmtId="44" fontId="5" fillId="0" borderId="0" xfId="1" applyNumberFormat="1" applyAlignment="1">
      <alignment horizontal="center"/>
    </xf>
    <xf numFmtId="0" fontId="6" fillId="0" borderId="0" xfId="0" applyFont="1" applyAlignment="1">
      <alignment horizont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noema.com/kyaewad/us-inflation-forecast-2015-2020-and-up-to-2060-data-and-cha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F4" sqref="F4"/>
    </sheetView>
  </sheetViews>
  <sheetFormatPr defaultRowHeight="15" x14ac:dyDescent="0.25"/>
  <cols>
    <col min="1" max="1" width="5" bestFit="1" customWidth="1"/>
    <col min="2" max="2" width="11.5703125" bestFit="1" customWidth="1"/>
    <col min="3" max="3" width="16.85546875" style="5" bestFit="1" customWidth="1"/>
    <col min="4" max="4" width="11.5703125" style="5" bestFit="1" customWidth="1"/>
    <col min="5" max="5" width="13.7109375" style="5" bestFit="1" customWidth="1"/>
    <col min="6" max="6" width="8" style="2" bestFit="1" customWidth="1"/>
    <col min="7" max="7" width="11.5703125" style="5" bestFit="1" customWidth="1"/>
    <col min="8" max="8" width="15.7109375" bestFit="1" customWidth="1"/>
    <col min="9" max="9" width="11" bestFit="1" customWidth="1"/>
    <col min="10" max="10" width="17.5703125" bestFit="1" customWidth="1"/>
    <col min="11" max="11" width="11.5703125" bestFit="1" customWidth="1"/>
    <col min="12" max="12" width="16.85546875" bestFit="1" customWidth="1"/>
  </cols>
  <sheetData>
    <row r="1" spans="1:13" ht="18.75" customHeight="1" x14ac:dyDescent="0.3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3" ht="33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3" x14ac:dyDescent="0.25">
      <c r="A3" s="4"/>
      <c r="B3" s="53" t="s">
        <v>29</v>
      </c>
      <c r="C3" s="54"/>
      <c r="D3" s="53" t="s">
        <v>30</v>
      </c>
      <c r="E3" s="54"/>
      <c r="F3" s="53" t="s">
        <v>31</v>
      </c>
      <c r="G3" s="54"/>
      <c r="H3" s="52" t="s">
        <v>21</v>
      </c>
      <c r="I3" s="52"/>
      <c r="J3" s="52"/>
      <c r="K3" s="52"/>
      <c r="L3" s="13"/>
    </row>
    <row r="4" spans="1:13" s="4" customFormat="1" x14ac:dyDescent="0.25">
      <c r="A4" s="4" t="s">
        <v>1</v>
      </c>
      <c r="B4" s="25" t="s">
        <v>11</v>
      </c>
      <c r="C4" s="17" t="s">
        <v>2</v>
      </c>
      <c r="D4" s="28" t="s">
        <v>11</v>
      </c>
      <c r="E4" s="17" t="s">
        <v>5</v>
      </c>
      <c r="F4" s="16" t="s">
        <v>3</v>
      </c>
      <c r="G4" s="17" t="s">
        <v>6</v>
      </c>
      <c r="H4" s="25" t="s">
        <v>17</v>
      </c>
      <c r="I4" s="28" t="s">
        <v>18</v>
      </c>
      <c r="J4" s="28" t="s">
        <v>14</v>
      </c>
      <c r="K4" s="33" t="s">
        <v>13</v>
      </c>
    </row>
    <row r="5" spans="1:13" x14ac:dyDescent="0.25">
      <c r="A5" s="1">
        <v>2007</v>
      </c>
      <c r="B5" s="26" t="s">
        <v>0</v>
      </c>
      <c r="C5" s="19">
        <f>F29</f>
        <v>2000</v>
      </c>
      <c r="D5" s="27"/>
      <c r="E5" s="19">
        <f>F29</f>
        <v>2000</v>
      </c>
      <c r="F5" s="18" t="s">
        <v>0</v>
      </c>
      <c r="G5" s="19">
        <f>F29</f>
        <v>2000</v>
      </c>
      <c r="H5" s="34" t="s">
        <v>0</v>
      </c>
      <c r="I5" s="35" t="s">
        <v>0</v>
      </c>
      <c r="J5" s="35" t="s">
        <v>0</v>
      </c>
      <c r="K5" s="19">
        <f>F29</f>
        <v>2000</v>
      </c>
    </row>
    <row r="6" spans="1:13" x14ac:dyDescent="0.25">
      <c r="A6" s="1">
        <v>2008</v>
      </c>
      <c r="B6" s="20">
        <v>2.1000000000000001E-2</v>
      </c>
      <c r="C6" s="19">
        <f>C5*(1+B6)</f>
        <v>2041.9999999999998</v>
      </c>
      <c r="D6" s="29">
        <v>2.1000000000000001E-2</v>
      </c>
      <c r="E6" s="19">
        <f>E5*(1+D6)</f>
        <v>2041.9999999999998</v>
      </c>
      <c r="F6" s="20">
        <v>8.9999999999999998E-4</v>
      </c>
      <c r="G6" s="19">
        <f>G5*(1+F6)</f>
        <v>2001.7999999999997</v>
      </c>
      <c r="H6" s="36">
        <f t="shared" ref="H6:H14" si="0">IF(B6&gt;$F$27, $F$27, B6)</f>
        <v>2.1000000000000001E-2</v>
      </c>
      <c r="I6" s="37">
        <f t="shared" ref="I6:I14" si="1">IF(F6&gt;$F$28, $F$28, F6)</f>
        <v>8.9999999999999998E-4</v>
      </c>
      <c r="J6" s="37">
        <f>(H6+I6)/2</f>
        <v>1.0950000000000001E-2</v>
      </c>
      <c r="K6" s="38">
        <f>K5*(1+J6)</f>
        <v>2021.9</v>
      </c>
      <c r="M6" s="3"/>
    </row>
    <row r="7" spans="1:13" x14ac:dyDescent="0.25">
      <c r="A7" s="1">
        <v>2009</v>
      </c>
      <c r="B7" s="20">
        <v>-3.6999999999999998E-2</v>
      </c>
      <c r="C7" s="19">
        <f t="shared" ref="C7:C13" si="2">C6*(1+B7)</f>
        <v>1966.4459999999997</v>
      </c>
      <c r="D7" s="29">
        <v>-3.6999999999999998E-2</v>
      </c>
      <c r="E7" s="19">
        <f t="shared" ref="E7:E14" si="3">E6*(1+D7)</f>
        <v>1966.4459999999997</v>
      </c>
      <c r="F7" s="20">
        <v>2.7199999999999998E-2</v>
      </c>
      <c r="G7" s="19">
        <f t="shared" ref="G7:G14" si="4">G6*(1+F7)</f>
        <v>2056.2489599999994</v>
      </c>
      <c r="H7" s="36">
        <f t="shared" si="0"/>
        <v>-3.6999999999999998E-2</v>
      </c>
      <c r="I7" s="37">
        <f t="shared" si="1"/>
        <v>2.7199999999999998E-2</v>
      </c>
      <c r="J7" s="37">
        <f t="shared" ref="J7:J22" si="5">(H7+I7)/2</f>
        <v>-4.8999999999999998E-3</v>
      </c>
      <c r="K7" s="38">
        <f t="shared" ref="K7:K14" si="6">K6*(1+J7)</f>
        <v>2011.99269</v>
      </c>
      <c r="M7" s="3"/>
    </row>
    <row r="8" spans="1:13" x14ac:dyDescent="0.25">
      <c r="A8" s="1">
        <v>2010</v>
      </c>
      <c r="B8" s="20">
        <v>-3.5000000000000003E-2</v>
      </c>
      <c r="C8" s="19">
        <f t="shared" si="2"/>
        <v>1897.6203899999996</v>
      </c>
      <c r="D8" s="29">
        <v>-3.5000000000000003E-2</v>
      </c>
      <c r="E8" s="19">
        <f t="shared" si="3"/>
        <v>1897.6203899999996</v>
      </c>
      <c r="F8" s="20">
        <v>1.4999999999999999E-2</v>
      </c>
      <c r="G8" s="19">
        <f t="shared" si="4"/>
        <v>2087.0926943999993</v>
      </c>
      <c r="H8" s="36">
        <f t="shared" si="0"/>
        <v>-3.5000000000000003E-2</v>
      </c>
      <c r="I8" s="37">
        <f t="shared" si="1"/>
        <v>1.4999999999999999E-2</v>
      </c>
      <c r="J8" s="37">
        <f t="shared" si="5"/>
        <v>-1.0000000000000002E-2</v>
      </c>
      <c r="K8" s="38">
        <f t="shared" si="6"/>
        <v>1991.8727630999999</v>
      </c>
    </row>
    <row r="9" spans="1:13" x14ac:dyDescent="0.25">
      <c r="A9" s="1">
        <v>2011</v>
      </c>
      <c r="B9" s="20">
        <v>-2.3E-2</v>
      </c>
      <c r="C9" s="19">
        <f t="shared" si="2"/>
        <v>1853.9751210299996</v>
      </c>
      <c r="D9" s="29">
        <v>-2.3E-2</v>
      </c>
      <c r="E9" s="19">
        <f t="shared" si="3"/>
        <v>1853.9751210299996</v>
      </c>
      <c r="F9" s="20">
        <v>2.9600000000000001E-2</v>
      </c>
      <c r="G9" s="19">
        <f t="shared" si="4"/>
        <v>2148.8706381542393</v>
      </c>
      <c r="H9" s="36">
        <f t="shared" si="0"/>
        <v>-2.3E-2</v>
      </c>
      <c r="I9" s="37">
        <f t="shared" si="1"/>
        <v>2.9600000000000001E-2</v>
      </c>
      <c r="J9" s="37">
        <f t="shared" si="5"/>
        <v>3.3000000000000008E-3</v>
      </c>
      <c r="K9" s="38">
        <f t="shared" si="6"/>
        <v>1998.44594321823</v>
      </c>
    </row>
    <row r="10" spans="1:13" x14ac:dyDescent="0.25">
      <c r="A10" s="1">
        <v>2012</v>
      </c>
      <c r="B10" s="20">
        <v>-0.01</v>
      </c>
      <c r="C10" s="19">
        <f t="shared" si="2"/>
        <v>1835.4353698196996</v>
      </c>
      <c r="D10" s="29">
        <v>-0.01</v>
      </c>
      <c r="E10" s="19">
        <f t="shared" si="3"/>
        <v>1835.4353698196996</v>
      </c>
      <c r="F10" s="20">
        <v>1.7399999999999999E-2</v>
      </c>
      <c r="G10" s="19">
        <f t="shared" si="4"/>
        <v>2186.2609872581234</v>
      </c>
      <c r="H10" s="36">
        <f t="shared" si="0"/>
        <v>-0.01</v>
      </c>
      <c r="I10" s="37">
        <f t="shared" si="1"/>
        <v>1.7399999999999999E-2</v>
      </c>
      <c r="J10" s="37">
        <f t="shared" si="5"/>
        <v>3.6999999999999993E-3</v>
      </c>
      <c r="K10" s="38">
        <f t="shared" si="6"/>
        <v>2005.8401932081376</v>
      </c>
    </row>
    <row r="11" spans="1:13" x14ac:dyDescent="0.25">
      <c r="A11" s="1">
        <v>2013</v>
      </c>
      <c r="B11" s="20">
        <v>6.0000000000000001E-3</v>
      </c>
      <c r="C11" s="19">
        <f t="shared" si="2"/>
        <v>1846.447982038618</v>
      </c>
      <c r="D11" s="29">
        <v>6.0000000000000001E-3</v>
      </c>
      <c r="E11" s="19">
        <f t="shared" si="3"/>
        <v>1846.447982038618</v>
      </c>
      <c r="F11" s="20">
        <v>1.4999999999999999E-2</v>
      </c>
      <c r="G11" s="19">
        <f t="shared" si="4"/>
        <v>2219.0549020669951</v>
      </c>
      <c r="H11" s="36">
        <f t="shared" si="0"/>
        <v>6.0000000000000001E-3</v>
      </c>
      <c r="I11" s="37">
        <f t="shared" si="1"/>
        <v>1.4999999999999999E-2</v>
      </c>
      <c r="J11" s="37">
        <f t="shared" si="5"/>
        <v>1.0499999999999999E-2</v>
      </c>
      <c r="K11" s="38">
        <f t="shared" si="6"/>
        <v>2026.9015152368229</v>
      </c>
    </row>
    <row r="12" spans="1:13" x14ac:dyDescent="0.25">
      <c r="A12" s="1">
        <v>2014</v>
      </c>
      <c r="B12" s="20">
        <v>3.6999999999999998E-2</v>
      </c>
      <c r="C12" s="19">
        <f t="shared" si="2"/>
        <v>1914.7665573740467</v>
      </c>
      <c r="D12" s="29">
        <v>3.6999999999999998E-2</v>
      </c>
      <c r="E12" s="19">
        <f t="shared" si="3"/>
        <v>1914.7665573740467</v>
      </c>
      <c r="F12" s="20">
        <v>7.6E-3</v>
      </c>
      <c r="G12" s="19">
        <f t="shared" si="4"/>
        <v>2235.9197193227042</v>
      </c>
      <c r="H12" s="36">
        <f t="shared" si="0"/>
        <v>0.03</v>
      </c>
      <c r="I12" s="37">
        <f t="shared" si="1"/>
        <v>7.6E-3</v>
      </c>
      <c r="J12" s="37">
        <f t="shared" si="5"/>
        <v>1.8800000000000001E-2</v>
      </c>
      <c r="K12" s="38">
        <f t="shared" si="6"/>
        <v>2065.0072637232752</v>
      </c>
    </row>
    <row r="13" spans="1:13" x14ac:dyDescent="0.25">
      <c r="A13" s="1">
        <v>2015</v>
      </c>
      <c r="B13" s="20">
        <v>6.4000000000000001E-2</v>
      </c>
      <c r="C13" s="19">
        <f t="shared" si="2"/>
        <v>2037.3116170459857</v>
      </c>
      <c r="D13" s="29">
        <v>0.05</v>
      </c>
      <c r="E13" s="19">
        <f t="shared" si="3"/>
        <v>2010.5048852427492</v>
      </c>
      <c r="F13" s="20">
        <v>7.3000000000000001E-3</v>
      </c>
      <c r="G13" s="19">
        <f t="shared" si="4"/>
        <v>2252.24193327376</v>
      </c>
      <c r="H13" s="36">
        <f t="shared" si="0"/>
        <v>0.03</v>
      </c>
      <c r="I13" s="37">
        <f t="shared" si="1"/>
        <v>7.3000000000000001E-3</v>
      </c>
      <c r="J13" s="37">
        <f t="shared" si="5"/>
        <v>1.865E-2</v>
      </c>
      <c r="K13" s="38">
        <f t="shared" si="6"/>
        <v>2103.5196491917145</v>
      </c>
    </row>
    <row r="14" spans="1:13" x14ac:dyDescent="0.25">
      <c r="A14" s="1">
        <v>2016</v>
      </c>
      <c r="B14" s="20">
        <v>0.106</v>
      </c>
      <c r="C14" s="19">
        <f>C13*(1+0.1)</f>
        <v>2241.0427787505846</v>
      </c>
      <c r="D14" s="29">
        <v>0.05</v>
      </c>
      <c r="E14" s="19">
        <f t="shared" si="3"/>
        <v>2111.0301295048866</v>
      </c>
      <c r="F14" s="20">
        <v>2.07E-2</v>
      </c>
      <c r="G14" s="19">
        <f t="shared" si="4"/>
        <v>2298.8633412925265</v>
      </c>
      <c r="H14" s="36">
        <f t="shared" si="0"/>
        <v>0.03</v>
      </c>
      <c r="I14" s="37">
        <f t="shared" si="1"/>
        <v>2.07E-2</v>
      </c>
      <c r="J14" s="37">
        <f t="shared" si="5"/>
        <v>2.5349999999999998E-2</v>
      </c>
      <c r="K14" s="38">
        <f t="shared" si="6"/>
        <v>2156.8438722987244</v>
      </c>
    </row>
    <row r="15" spans="1:13" x14ac:dyDescent="0.25">
      <c r="A15" s="1"/>
      <c r="B15" s="20"/>
      <c r="C15" s="19"/>
      <c r="D15" s="29"/>
      <c r="E15" s="19"/>
      <c r="F15" s="20"/>
      <c r="G15" s="19"/>
      <c r="H15" s="36"/>
      <c r="I15" s="37"/>
      <c r="J15" s="37"/>
      <c r="K15" s="38"/>
    </row>
    <row r="16" spans="1:13" x14ac:dyDescent="0.25">
      <c r="A16" s="1"/>
      <c r="B16" s="20" t="s">
        <v>16</v>
      </c>
      <c r="C16" s="19">
        <f>SUM(C5:C15)</f>
        <v>19635.045816058933</v>
      </c>
      <c r="D16" s="29"/>
      <c r="E16" s="19">
        <f>SUM(E5:E15)</f>
        <v>19478.226435010001</v>
      </c>
      <c r="F16" s="20"/>
      <c r="G16" s="19">
        <f>SUM(G5:G15)</f>
        <v>21486.353175768345</v>
      </c>
      <c r="H16" s="36"/>
      <c r="I16" s="37"/>
      <c r="J16" s="37"/>
      <c r="K16" s="42">
        <f>SUM(K5:K15)</f>
        <v>20382.323889976906</v>
      </c>
    </row>
    <row r="17" spans="1:11" x14ac:dyDescent="0.25">
      <c r="A17" s="1"/>
      <c r="B17" s="49" t="s">
        <v>28</v>
      </c>
      <c r="C17" s="50"/>
      <c r="D17" s="50"/>
      <c r="E17" s="50"/>
      <c r="F17" s="50"/>
      <c r="G17" s="50"/>
      <c r="H17" s="50"/>
      <c r="I17" s="50"/>
      <c r="J17" s="50"/>
      <c r="K17" s="51"/>
    </row>
    <row r="18" spans="1:11" x14ac:dyDescent="0.25">
      <c r="A18" s="14">
        <v>2017</v>
      </c>
      <c r="B18" s="21">
        <v>0.05</v>
      </c>
      <c r="C18" s="22">
        <f>C14*(B18+1)</f>
        <v>2353.094917688114</v>
      </c>
      <c r="D18" s="30">
        <v>0.05</v>
      </c>
      <c r="E18" s="22">
        <f>E14*(D18+1)</f>
        <v>2216.5816359801311</v>
      </c>
      <c r="F18" s="21">
        <v>2.4E-2</v>
      </c>
      <c r="G18" s="22">
        <f>G14*(F18+1)</f>
        <v>2354.0360614835472</v>
      </c>
      <c r="H18" s="36">
        <f t="shared" ref="H18:H22" si="7">IF(B18&gt;$F$27, $F$27, B18)</f>
        <v>0.03</v>
      </c>
      <c r="I18" s="37">
        <f t="shared" ref="I18:I22" si="8">IF(F18&gt;$F$28, $F$28, F18)</f>
        <v>2.4E-2</v>
      </c>
      <c r="J18" s="37">
        <f t="shared" si="5"/>
        <v>2.7E-2</v>
      </c>
      <c r="K18" s="22">
        <f>K14*(J18+1)</f>
        <v>2215.0786568507897</v>
      </c>
    </row>
    <row r="19" spans="1:11" x14ac:dyDescent="0.25">
      <c r="A19" s="14">
        <v>2018</v>
      </c>
      <c r="B19" s="21">
        <v>3.3000000000000002E-2</v>
      </c>
      <c r="C19" s="22">
        <f>C18*(1+B19)</f>
        <v>2430.7470499718215</v>
      </c>
      <c r="D19" s="30">
        <v>3.3000000000000002E-2</v>
      </c>
      <c r="E19" s="22">
        <f>E18*(1+D19)</f>
        <v>2289.7288299674751</v>
      </c>
      <c r="F19" s="21">
        <v>2.1000000000000001E-2</v>
      </c>
      <c r="G19" s="22">
        <f>G18*(1+F19)</f>
        <v>2403.4708187747015</v>
      </c>
      <c r="H19" s="36">
        <f t="shared" si="7"/>
        <v>0.03</v>
      </c>
      <c r="I19" s="37">
        <f t="shared" si="8"/>
        <v>2.1000000000000001E-2</v>
      </c>
      <c r="J19" s="37">
        <f t="shared" si="5"/>
        <v>2.5500000000000002E-2</v>
      </c>
      <c r="K19" s="22">
        <f>K18*(1+J19)</f>
        <v>2271.5631626004852</v>
      </c>
    </row>
    <row r="20" spans="1:11" x14ac:dyDescent="0.25">
      <c r="A20" s="14">
        <v>2019</v>
      </c>
      <c r="B20" s="21">
        <v>0.03</v>
      </c>
      <c r="C20" s="22">
        <f t="shared" ref="C20:C22" si="9">C19*(1+B20)</f>
        <v>2503.6694614709763</v>
      </c>
      <c r="D20" s="30">
        <v>0.03</v>
      </c>
      <c r="E20" s="22">
        <f t="shared" ref="E20:E22" si="10">E19*(1+D20)</f>
        <v>2358.4206948664996</v>
      </c>
      <c r="F20" s="21">
        <v>1.2999999999999999E-2</v>
      </c>
      <c r="G20" s="22">
        <f t="shared" ref="G20:G22" si="11">G19*(1+F20)</f>
        <v>2434.7159394187725</v>
      </c>
      <c r="H20" s="36">
        <f t="shared" si="7"/>
        <v>0.03</v>
      </c>
      <c r="I20" s="37">
        <f t="shared" si="8"/>
        <v>1.2999999999999999E-2</v>
      </c>
      <c r="J20" s="37">
        <f t="shared" si="5"/>
        <v>2.1499999999999998E-2</v>
      </c>
      <c r="K20" s="22">
        <f t="shared" ref="K20:K22" si="12">K19*(1+J20)</f>
        <v>2320.4017705963956</v>
      </c>
    </row>
    <row r="21" spans="1:11" x14ac:dyDescent="0.25">
      <c r="A21" s="14">
        <v>2020</v>
      </c>
      <c r="B21" s="21">
        <v>2.5999999999999999E-2</v>
      </c>
      <c r="C21" s="22">
        <f t="shared" si="9"/>
        <v>2568.7648674692218</v>
      </c>
      <c r="D21" s="30">
        <v>2.5999999999999999E-2</v>
      </c>
      <c r="E21" s="22">
        <f t="shared" si="10"/>
        <v>2419.7396329330286</v>
      </c>
      <c r="F21" s="21">
        <v>1.7000000000000001E-2</v>
      </c>
      <c r="G21" s="22">
        <f t="shared" si="11"/>
        <v>2476.1061103888915</v>
      </c>
      <c r="H21" s="36">
        <f t="shared" si="7"/>
        <v>2.5999999999999999E-2</v>
      </c>
      <c r="I21" s="37">
        <f t="shared" si="8"/>
        <v>1.7000000000000001E-2</v>
      </c>
      <c r="J21" s="37">
        <f t="shared" si="5"/>
        <v>2.1499999999999998E-2</v>
      </c>
      <c r="K21" s="22">
        <f t="shared" si="12"/>
        <v>2370.2904086642184</v>
      </c>
    </row>
    <row r="22" spans="1:11" x14ac:dyDescent="0.25">
      <c r="A22" s="14">
        <v>2021</v>
      </c>
      <c r="B22" s="21">
        <v>2.5999999999999999E-2</v>
      </c>
      <c r="C22" s="22">
        <f t="shared" si="9"/>
        <v>2635.5527540234216</v>
      </c>
      <c r="D22" s="30">
        <v>2.5999999999999999E-2</v>
      </c>
      <c r="E22" s="22">
        <f t="shared" si="10"/>
        <v>2482.6528633892872</v>
      </c>
      <c r="F22" s="21">
        <v>1.9E-2</v>
      </c>
      <c r="G22" s="22">
        <f t="shared" si="11"/>
        <v>2523.1521264862804</v>
      </c>
      <c r="H22" s="36">
        <f t="shared" si="7"/>
        <v>2.5999999999999999E-2</v>
      </c>
      <c r="I22" s="37">
        <f t="shared" si="8"/>
        <v>1.9E-2</v>
      </c>
      <c r="J22" s="37">
        <f t="shared" si="5"/>
        <v>2.2499999999999999E-2</v>
      </c>
      <c r="K22" s="22">
        <f t="shared" si="12"/>
        <v>2423.621942859163</v>
      </c>
    </row>
    <row r="23" spans="1:11" x14ac:dyDescent="0.25">
      <c r="A23" s="1"/>
      <c r="B23" s="20"/>
      <c r="C23" s="19"/>
      <c r="D23" s="29"/>
      <c r="E23" s="19"/>
      <c r="F23" s="20"/>
      <c r="G23" s="19"/>
      <c r="H23" s="36"/>
      <c r="I23" s="37"/>
      <c r="J23" s="37"/>
      <c r="K23" s="38"/>
    </row>
    <row r="24" spans="1:11" s="3" customFormat="1" ht="17.25" x14ac:dyDescent="0.4">
      <c r="B24" s="32" t="s">
        <v>12</v>
      </c>
      <c r="C24" s="24">
        <f>SUM(C16:C23)</f>
        <v>32126.87486668249</v>
      </c>
      <c r="D24" s="31"/>
      <c r="E24" s="24">
        <f>SUM(E16:E23)</f>
        <v>31245.350092146429</v>
      </c>
      <c r="F24" s="23"/>
      <c r="G24" s="24">
        <f>SUM(G16:G23)</f>
        <v>33677.834232320543</v>
      </c>
      <c r="H24" s="39"/>
      <c r="I24" s="40"/>
      <c r="J24" s="40"/>
      <c r="K24" s="41">
        <f>SUM(K16:K23)</f>
        <v>31983.279831547959</v>
      </c>
    </row>
    <row r="25" spans="1:11" x14ac:dyDescent="0.25">
      <c r="A25" s="1"/>
    </row>
    <row r="26" spans="1:11" x14ac:dyDescent="0.25">
      <c r="B26" s="9" t="s">
        <v>7</v>
      </c>
      <c r="C26" s="9" t="s">
        <v>4</v>
      </c>
    </row>
    <row r="27" spans="1:11" ht="15" customHeight="1" x14ac:dyDescent="0.25">
      <c r="B27" s="10" t="s">
        <v>10</v>
      </c>
      <c r="C27" s="11">
        <f>C24/B33</f>
        <v>0.95394717620678826</v>
      </c>
      <c r="E27" s="43" t="s">
        <v>20</v>
      </c>
      <c r="F27" s="8">
        <v>0.03</v>
      </c>
      <c r="G27" s="48" t="s">
        <v>23</v>
      </c>
      <c r="H27" s="48"/>
    </row>
    <row r="28" spans="1:11" x14ac:dyDescent="0.25">
      <c r="B28" s="10" t="s">
        <v>8</v>
      </c>
      <c r="C28" s="11">
        <f>E24/B33</f>
        <v>0.92777195459203066</v>
      </c>
      <c r="E28" s="43" t="s">
        <v>19</v>
      </c>
      <c r="F28" s="8">
        <v>0.03</v>
      </c>
      <c r="G28" s="48"/>
      <c r="H28" s="48"/>
    </row>
    <row r="29" spans="1:11" x14ac:dyDescent="0.25">
      <c r="B29" s="10" t="s">
        <v>3</v>
      </c>
      <c r="C29" s="11">
        <f>G24/B33</f>
        <v>1</v>
      </c>
      <c r="E29" s="43" t="s">
        <v>24</v>
      </c>
      <c r="F29" s="44">
        <v>2000</v>
      </c>
      <c r="G29" s="48"/>
      <c r="H29" s="48"/>
    </row>
    <row r="30" spans="1:11" x14ac:dyDescent="0.25">
      <c r="B30" s="10" t="s">
        <v>22</v>
      </c>
      <c r="C30" s="11">
        <f>K24/B33</f>
        <v>0.94968339148286673</v>
      </c>
    </row>
    <row r="31" spans="1:11" x14ac:dyDescent="0.25">
      <c r="B31" s="6"/>
      <c r="C31" s="6"/>
      <c r="E31" s="45" t="s">
        <v>15</v>
      </c>
      <c r="F31" s="45"/>
      <c r="G31" s="45"/>
      <c r="H31" s="45"/>
      <c r="I31" s="45"/>
      <c r="J31" s="45"/>
      <c r="K31" s="45"/>
    </row>
    <row r="32" spans="1:11" x14ac:dyDescent="0.25">
      <c r="B32" s="12" t="s">
        <v>9</v>
      </c>
      <c r="C32" s="7"/>
      <c r="E32" s="45" t="s">
        <v>26</v>
      </c>
      <c r="F32" s="45"/>
      <c r="G32" s="45"/>
      <c r="H32" s="45"/>
      <c r="I32" s="45"/>
      <c r="J32" s="45"/>
      <c r="K32" s="45"/>
    </row>
    <row r="33" spans="1:11" x14ac:dyDescent="0.25">
      <c r="B33" s="12">
        <f>G24</f>
        <v>33677.834232320543</v>
      </c>
      <c r="C33" s="7"/>
      <c r="E33" s="46" t="s">
        <v>27</v>
      </c>
      <c r="F33" s="45"/>
      <c r="G33" s="45"/>
      <c r="H33" s="45"/>
      <c r="I33" s="45"/>
      <c r="J33" s="45"/>
      <c r="K33" s="45"/>
    </row>
    <row r="34" spans="1:11" x14ac:dyDescent="0.25">
      <c r="A34" s="1"/>
    </row>
  </sheetData>
  <mergeCells count="10">
    <mergeCell ref="E32:K32"/>
    <mergeCell ref="E33:K33"/>
    <mergeCell ref="A1:K1"/>
    <mergeCell ref="G27:H29"/>
    <mergeCell ref="E31:K31"/>
    <mergeCell ref="B17:K17"/>
    <mergeCell ref="H3:K3"/>
    <mergeCell ref="F3:G3"/>
    <mergeCell ref="D3:E3"/>
    <mergeCell ref="B3:C3"/>
  </mergeCells>
  <hyperlinks>
    <hyperlink ref="E33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 and 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2017-03-25T16:39:39Z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