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.ante\Desktop\PROJECTS\Garland\Bond Program\MEETINGS\2019-01-12_Council Saturday Meeting\"/>
    </mc:Choice>
  </mc:AlternateContent>
  <xr:revisionPtr revIDLastSave="0" documentId="10_ncr:100000_{59A29B78-892D-44B0-AD95-04FE483D70D3}" xr6:coauthVersionLast="31" xr6:coauthVersionMax="31" xr10:uidLastSave="{00000000-0000-0000-0000-000000000000}"/>
  <bookViews>
    <workbookView xWindow="0" yWindow="0" windowWidth="28800" windowHeight="12210" tabRatio="837" xr2:uid="{00000000-000D-0000-FFFF-FFFF00000000}"/>
  </bookViews>
  <sheets>
    <sheet name="ALL PROJECTS" sheetId="27" r:id="rId1"/>
  </sheets>
  <definedNames>
    <definedName name="_xlnm.Print_Area" localSheetId="0">'ALL PROJECTS'!$C$1:$T$237</definedName>
    <definedName name="Z_176E5BE8_1411_4F7D_BED8_261F93A1B19E_.wvu.Cols" localSheetId="0" hidden="1">'ALL PROJECTS'!#REF!</definedName>
    <definedName name="Z_427CAF27_613D_4678_9D56_59376A89E9FD_.wvu.Cols" localSheetId="0" hidden="1">'ALL PROJECTS'!#REF!,'ALL PROJECTS'!#REF!</definedName>
    <definedName name="Z_427CAF27_613D_4678_9D56_59376A89E9FD_.wvu.PrintArea" localSheetId="0" hidden="1">'ALL PROJECTS'!$C$1:$Q$231</definedName>
    <definedName name="Z_427CAF27_613D_4678_9D56_59376A89E9FD_.wvu.Rows" localSheetId="0" hidden="1">'ALL PROJECTS'!#REF!</definedName>
    <definedName name="Z_597B4026_020C_49DD_9169_F713C9F41777_.wvu.Cols" localSheetId="0" hidden="1">'ALL PROJECTS'!#REF!,'ALL PROJECTS'!#REF!</definedName>
    <definedName name="Z_597B4026_020C_49DD_9169_F713C9F41777_.wvu.PrintArea" localSheetId="0" hidden="1">'ALL PROJECTS'!$C$1:$Q$231</definedName>
    <definedName name="Z_8A1D9A27_21F0_4442_BDD5_897DEE89E4FF_.wvu.Cols" localSheetId="0" hidden="1">'ALL PROJECTS'!#REF!,'ALL PROJECTS'!#REF!</definedName>
    <definedName name="Z_8A1D9A27_21F0_4442_BDD5_897DEE89E4FF_.wvu.PrintArea" localSheetId="0" hidden="1">'ALL PROJECTS'!$C$1:$Q$231</definedName>
    <definedName name="Z_8A1D9A27_21F0_4442_BDD5_897DEE89E4FF_.wvu.Rows" localSheetId="0" hidden="1">'ALL PROJECTS'!#REF!</definedName>
  </definedNames>
  <calcPr calcId="179017"/>
  <customWorkbookViews>
    <customWorkbookView name="Henrichs, Tyler - Personal View" guid="{176E5BE8-1411-4F7D-BED8-261F93A1B19E}" mergeInterval="0" personalView="1" maximized="1" xWindow="-8" yWindow="-8" windowWidth="1936" windowHeight="1096" tabRatio="837" activeSheetId="2"/>
    <customWorkbookView name="IS Dept - Personal View" guid="{597B4026-020C-49DD-9169-F713C9F41777}" mergeInterval="0" personalView="1" maximized="1" xWindow="-8" yWindow="-8" windowWidth="1936" windowHeight="1056" activeSheetId="1"/>
    <customWorkbookView name="Fote, Christiana - Personal View" guid="{8A1D9A27-21F0-4442-BDD5-897DEE89E4FF}" mergeInterval="0" personalView="1" maximized="1" xWindow="1912" yWindow="-8" windowWidth="1936" windowHeight="1056" tabRatio="837" activeSheetId="2"/>
    <customWorkbookView name="Ante, Nathan - Personal View" guid="{427CAF27-613D-4678-9D56-59376A89E9FD}" mergeInterval="0" personalView="1" maximized="1" xWindow="-8" yWindow="-8" windowWidth="1696" windowHeight="1026" tabRatio="837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4" i="27" l="1"/>
  <c r="S215" i="27" s="1"/>
  <c r="S213" i="27"/>
  <c r="Q215" i="27" l="1"/>
  <c r="Q216" i="27"/>
  <c r="R86" i="27"/>
  <c r="R85" i="27"/>
  <c r="R84" i="27"/>
  <c r="R123" i="27"/>
  <c r="R122" i="27"/>
  <c r="M11" i="27"/>
  <c r="R6" i="27"/>
  <c r="R7" i="27"/>
  <c r="R8" i="27"/>
  <c r="R9" i="27"/>
  <c r="R10" i="27"/>
  <c r="R11" i="27"/>
  <c r="R12" i="27"/>
  <c r="R16" i="27"/>
  <c r="R17" i="27"/>
  <c r="R18" i="27"/>
  <c r="R19" i="27"/>
  <c r="R20" i="27"/>
  <c r="R21" i="27"/>
  <c r="R22" i="27"/>
  <c r="R23" i="27"/>
  <c r="R25" i="27"/>
  <c r="R26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R49" i="27"/>
  <c r="R50" i="27"/>
  <c r="R51" i="27"/>
  <c r="R52" i="27"/>
  <c r="R53" i="27"/>
  <c r="R54" i="27"/>
  <c r="R55" i="27"/>
  <c r="R56" i="27"/>
  <c r="R57" i="27"/>
  <c r="R58" i="27"/>
  <c r="R59" i="27"/>
  <c r="R60" i="27"/>
  <c r="R61" i="27"/>
  <c r="R62" i="27"/>
  <c r="R63" i="27"/>
  <c r="R64" i="27"/>
  <c r="R65" i="27"/>
  <c r="R66" i="27"/>
  <c r="R67" i="27"/>
  <c r="R68" i="27"/>
  <c r="R69" i="27"/>
  <c r="R70" i="27"/>
  <c r="R72" i="27"/>
  <c r="R73" i="27"/>
  <c r="R74" i="27"/>
  <c r="R75" i="27"/>
  <c r="R76" i="27"/>
  <c r="R77" i="27"/>
  <c r="S188" i="27" l="1"/>
  <c r="S98" i="27"/>
  <c r="S99" i="27" s="1"/>
  <c r="S100" i="27" s="1"/>
  <c r="K168" i="27"/>
  <c r="M230" i="27" l="1"/>
  <c r="M227" i="27"/>
  <c r="L229" i="27"/>
  <c r="M229" i="27" s="1"/>
  <c r="L228" i="27"/>
  <c r="M228" i="27" s="1"/>
  <c r="L225" i="27"/>
  <c r="M225" i="27" s="1"/>
  <c r="L226" i="27"/>
  <c r="M226" i="27" s="1"/>
  <c r="L224" i="27"/>
  <c r="M224" i="27" s="1"/>
  <c r="M223" i="27"/>
  <c r="L222" i="27"/>
  <c r="M222" i="27" s="1"/>
  <c r="L221" i="27"/>
  <c r="M221" i="27" s="1"/>
  <c r="L220" i="27"/>
  <c r="M220" i="27" s="1"/>
  <c r="M219" i="27"/>
  <c r="L218" i="27"/>
  <c r="M218" i="27" s="1"/>
  <c r="L217" i="27"/>
  <c r="M217" i="27" s="1"/>
  <c r="L216" i="27"/>
  <c r="M216" i="27" s="1"/>
  <c r="M215" i="27"/>
  <c r="M214" i="27"/>
  <c r="M213" i="27"/>
  <c r="M212" i="27"/>
  <c r="M211" i="27"/>
  <c r="M210" i="27"/>
  <c r="L200" i="27"/>
  <c r="M200" i="27" s="1"/>
  <c r="L199" i="27"/>
  <c r="M199" i="27" s="1"/>
  <c r="L198" i="27"/>
  <c r="M198" i="27" s="1"/>
  <c r="L197" i="27"/>
  <c r="M197" i="27" s="1"/>
  <c r="L196" i="27"/>
  <c r="M196" i="27" s="1"/>
  <c r="M195" i="27"/>
  <c r="M183" i="27"/>
  <c r="L188" i="27"/>
  <c r="M188" i="27" s="1"/>
  <c r="L187" i="27"/>
  <c r="M187" i="27" s="1"/>
  <c r="L186" i="27"/>
  <c r="M186" i="27" s="1"/>
  <c r="L185" i="27"/>
  <c r="M185" i="27" s="1"/>
  <c r="L184" i="27"/>
  <c r="M184" i="27" s="1"/>
  <c r="L182" i="27"/>
  <c r="M182" i="27" s="1"/>
  <c r="M175" i="27"/>
  <c r="M174" i="27"/>
  <c r="M173" i="27"/>
  <c r="L173" i="27" s="1"/>
  <c r="L170" i="27"/>
  <c r="M170" i="27" s="1"/>
  <c r="L171" i="27"/>
  <c r="M171" i="27" s="1"/>
  <c r="L172" i="27"/>
  <c r="M172" i="27" s="1"/>
  <c r="L169" i="27"/>
  <c r="M169" i="27" s="1"/>
  <c r="M168" i="27"/>
  <c r="L167" i="27"/>
  <c r="M167" i="27" s="1"/>
  <c r="M159" i="27"/>
  <c r="L159" i="27" s="1"/>
  <c r="M156" i="27"/>
  <c r="L156" i="27" s="1"/>
  <c r="M154" i="27"/>
  <c r="L154" i="27" s="1"/>
  <c r="M141" i="27"/>
  <c r="L141" i="27" s="1"/>
  <c r="M136" i="27"/>
  <c r="L136" i="27" s="1"/>
  <c r="M135" i="27"/>
  <c r="L135" i="27" s="1"/>
  <c r="L160" i="27"/>
  <c r="M160" i="27" s="1"/>
  <c r="L158" i="27"/>
  <c r="M158" i="27" s="1"/>
  <c r="L157" i="27"/>
  <c r="M157" i="27" s="1"/>
  <c r="L155" i="27"/>
  <c r="M155" i="27" s="1"/>
  <c r="L143" i="27"/>
  <c r="M143" i="27" s="1"/>
  <c r="L144" i="27"/>
  <c r="M144" i="27" s="1"/>
  <c r="L145" i="27"/>
  <c r="M145" i="27" s="1"/>
  <c r="L146" i="27"/>
  <c r="M146" i="27" s="1"/>
  <c r="L147" i="27"/>
  <c r="M147" i="27" s="1"/>
  <c r="L148" i="27"/>
  <c r="M148" i="27" s="1"/>
  <c r="L149" i="27"/>
  <c r="M149" i="27" s="1"/>
  <c r="L150" i="27"/>
  <c r="M150" i="27" s="1"/>
  <c r="L151" i="27"/>
  <c r="M151" i="27" s="1"/>
  <c r="L152" i="27"/>
  <c r="M152" i="27" s="1"/>
  <c r="L153" i="27"/>
  <c r="M153" i="27" s="1"/>
  <c r="L142" i="27"/>
  <c r="M142" i="27" s="1"/>
  <c r="L138" i="27"/>
  <c r="M138" i="27" s="1"/>
  <c r="L139" i="27"/>
  <c r="M139" i="27" s="1"/>
  <c r="L140" i="27"/>
  <c r="M140" i="27" s="1"/>
  <c r="L137" i="27"/>
  <c r="M137" i="27" s="1"/>
  <c r="L125" i="27"/>
  <c r="M125" i="27" s="1"/>
  <c r="L126" i="27"/>
  <c r="M126" i="27" s="1"/>
  <c r="L127" i="27"/>
  <c r="M127" i="27" s="1"/>
  <c r="L128" i="27"/>
  <c r="M128" i="27" s="1"/>
  <c r="L129" i="27"/>
  <c r="M129" i="27" s="1"/>
  <c r="L130" i="27"/>
  <c r="M130" i="27" s="1"/>
  <c r="L131" i="27"/>
  <c r="M131" i="27" s="1"/>
  <c r="L132" i="27"/>
  <c r="M132" i="27" s="1"/>
  <c r="L133" i="27"/>
  <c r="M133" i="27" s="1"/>
  <c r="L134" i="27"/>
  <c r="M134" i="27" s="1"/>
  <c r="L124" i="27"/>
  <c r="M124" i="27" s="1"/>
  <c r="M123" i="27"/>
  <c r="M122" i="27"/>
  <c r="L121" i="27"/>
  <c r="M121" i="27" s="1"/>
  <c r="L120" i="27"/>
  <c r="M120" i="27" s="1"/>
  <c r="L119" i="27"/>
  <c r="M119" i="27" s="1"/>
  <c r="L118" i="27"/>
  <c r="M118" i="27" s="1"/>
  <c r="M117" i="27"/>
  <c r="L116" i="27"/>
  <c r="M116" i="27" s="1"/>
  <c r="M115" i="27"/>
  <c r="M114" i="27"/>
  <c r="L113" i="27"/>
  <c r="M113" i="27" s="1"/>
  <c r="M112" i="27"/>
  <c r="M111" i="27"/>
  <c r="M110" i="27"/>
  <c r="L100" i="27"/>
  <c r="M100" i="27" s="1"/>
  <c r="L99" i="27"/>
  <c r="M99" i="27" s="1"/>
  <c r="L98" i="27"/>
  <c r="M98" i="27" s="1"/>
  <c r="M97" i="27"/>
  <c r="M96" i="27"/>
  <c r="M95" i="27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M85" i="27"/>
  <c r="M84" i="27"/>
  <c r="L77" i="27"/>
  <c r="M77" i="27" s="1"/>
  <c r="L37" i="27"/>
  <c r="M37" i="27" s="1"/>
  <c r="L38" i="27"/>
  <c r="M38" i="27" s="1"/>
  <c r="L39" i="27"/>
  <c r="M39" i="27" s="1"/>
  <c r="L40" i="27"/>
  <c r="M40" i="27" s="1"/>
  <c r="L41" i="27"/>
  <c r="M41" i="27" s="1"/>
  <c r="L42" i="27"/>
  <c r="M42" i="27" s="1"/>
  <c r="L43" i="27"/>
  <c r="M43" i="27" s="1"/>
  <c r="L44" i="27"/>
  <c r="M44" i="27" s="1"/>
  <c r="L45" i="27"/>
  <c r="M45" i="27" s="1"/>
  <c r="L46" i="27"/>
  <c r="M46" i="27" s="1"/>
  <c r="L47" i="27"/>
  <c r="M47" i="27" s="1"/>
  <c r="L48" i="27"/>
  <c r="M48" i="27" s="1"/>
  <c r="L49" i="27"/>
  <c r="M49" i="27" s="1"/>
  <c r="L50" i="27"/>
  <c r="M50" i="27" s="1"/>
  <c r="L51" i="27"/>
  <c r="M51" i="27" s="1"/>
  <c r="L52" i="27"/>
  <c r="M52" i="27" s="1"/>
  <c r="L53" i="27"/>
  <c r="M53" i="27" s="1"/>
  <c r="L54" i="27"/>
  <c r="M54" i="27" s="1"/>
  <c r="L55" i="27"/>
  <c r="M55" i="27" s="1"/>
  <c r="L56" i="27"/>
  <c r="M56" i="27" s="1"/>
  <c r="L57" i="27"/>
  <c r="M57" i="27" s="1"/>
  <c r="L58" i="27"/>
  <c r="M58" i="27" s="1"/>
  <c r="L59" i="27"/>
  <c r="M59" i="27" s="1"/>
  <c r="L60" i="27"/>
  <c r="M60" i="27" s="1"/>
  <c r="L61" i="27"/>
  <c r="M61" i="27" s="1"/>
  <c r="L62" i="27"/>
  <c r="M62" i="27" s="1"/>
  <c r="L63" i="27"/>
  <c r="M63" i="27" s="1"/>
  <c r="L64" i="27"/>
  <c r="M64" i="27" s="1"/>
  <c r="L65" i="27"/>
  <c r="M65" i="27" s="1"/>
  <c r="L66" i="27"/>
  <c r="M66" i="27" s="1"/>
  <c r="L67" i="27"/>
  <c r="M67" i="27" s="1"/>
  <c r="L68" i="27"/>
  <c r="M68" i="27" s="1"/>
  <c r="L69" i="27"/>
  <c r="M69" i="27" s="1"/>
  <c r="L70" i="27"/>
  <c r="M70" i="27" s="1"/>
  <c r="L71" i="27"/>
  <c r="L72" i="27"/>
  <c r="M72" i="27" s="1"/>
  <c r="L73" i="27"/>
  <c r="M73" i="27" s="1"/>
  <c r="L74" i="27"/>
  <c r="M74" i="27" s="1"/>
  <c r="L75" i="27"/>
  <c r="M75" i="27" s="1"/>
  <c r="L76" i="27"/>
  <c r="M76" i="27" s="1"/>
  <c r="L36" i="27"/>
  <c r="L33" i="27"/>
  <c r="M33" i="27" s="1"/>
  <c r="L34" i="27"/>
  <c r="M34" i="27" s="1"/>
  <c r="L35" i="27"/>
  <c r="M35" i="27" s="1"/>
  <c r="L30" i="27"/>
  <c r="M30" i="27" s="1"/>
  <c r="L31" i="27"/>
  <c r="M31" i="27" s="1"/>
  <c r="L32" i="27"/>
  <c r="M32" i="27" s="1"/>
  <c r="L29" i="27"/>
  <c r="M29" i="27" s="1"/>
  <c r="L28" i="27"/>
  <c r="M28" i="27" s="1"/>
  <c r="L27" i="27"/>
  <c r="L26" i="27"/>
  <c r="M26" i="27" s="1"/>
  <c r="L25" i="27"/>
  <c r="M25" i="27" s="1"/>
  <c r="L24" i="27"/>
  <c r="R24" i="27" s="1"/>
  <c r="L23" i="27"/>
  <c r="M23" i="27" s="1"/>
  <c r="M10" i="27"/>
  <c r="M9" i="27"/>
  <c r="M8" i="27"/>
  <c r="M7" i="27"/>
  <c r="M6" i="27"/>
  <c r="M22" i="27"/>
  <c r="M21" i="27"/>
  <c r="M20" i="27"/>
  <c r="M19" i="27"/>
  <c r="M18" i="27"/>
  <c r="L17" i="27"/>
  <c r="M17" i="27" s="1"/>
  <c r="L16" i="27"/>
  <c r="M16" i="27" s="1"/>
  <c r="L15" i="27"/>
  <c r="L14" i="27"/>
  <c r="L13" i="27"/>
  <c r="M27" i="27" l="1"/>
  <c r="R27" i="27"/>
  <c r="M71" i="27"/>
  <c r="R71" i="27"/>
  <c r="M24" i="27"/>
  <c r="M15" i="27"/>
  <c r="R15" i="27"/>
  <c r="M13" i="27"/>
  <c r="R13" i="27"/>
  <c r="M14" i="27"/>
  <c r="R14" i="27"/>
  <c r="O167" i="27"/>
  <c r="N167" i="27"/>
  <c r="P167" i="27" s="1"/>
  <c r="Q230" i="27"/>
  <c r="Q229" i="27"/>
  <c r="Q228" i="27"/>
  <c r="Q227" i="27"/>
  <c r="Q226" i="27"/>
  <c r="Q225" i="27"/>
  <c r="Q224" i="27"/>
  <c r="Q223" i="27"/>
  <c r="Q222" i="27"/>
  <c r="Q221" i="27"/>
  <c r="Q220" i="27"/>
  <c r="Q219" i="27"/>
  <c r="Q218" i="27"/>
  <c r="Q217" i="27"/>
  <c r="Q214" i="27"/>
  <c r="Q212" i="27"/>
  <c r="Q211" i="27"/>
  <c r="Q210" i="27"/>
  <c r="S210" i="27" s="1"/>
  <c r="R211" i="27"/>
  <c r="R212" i="27"/>
  <c r="R213" i="27"/>
  <c r="R214" i="27"/>
  <c r="R215" i="27"/>
  <c r="R216" i="27"/>
  <c r="R217" i="27"/>
  <c r="R218" i="27"/>
  <c r="R219" i="27"/>
  <c r="R220" i="27"/>
  <c r="R221" i="27"/>
  <c r="R222" i="27"/>
  <c r="R223" i="27"/>
  <c r="R224" i="27"/>
  <c r="R225" i="27"/>
  <c r="R226" i="27"/>
  <c r="R227" i="27"/>
  <c r="R228" i="27"/>
  <c r="R229" i="27"/>
  <c r="R230" i="27"/>
  <c r="R210" i="27"/>
  <c r="Q200" i="27"/>
  <c r="Q199" i="27"/>
  <c r="Q198" i="27"/>
  <c r="Q197" i="27"/>
  <c r="Q196" i="27"/>
  <c r="Q195" i="27"/>
  <c r="R196" i="27"/>
  <c r="R197" i="27"/>
  <c r="R198" i="27"/>
  <c r="R199" i="27"/>
  <c r="R200" i="27"/>
  <c r="R195" i="27"/>
  <c r="Q188" i="27"/>
  <c r="Q187" i="27"/>
  <c r="Q186" i="27"/>
  <c r="Q185" i="27"/>
  <c r="Q184" i="27"/>
  <c r="Q183" i="27"/>
  <c r="Q182" i="27"/>
  <c r="R183" i="27"/>
  <c r="R184" i="27"/>
  <c r="R185" i="27"/>
  <c r="R186" i="27"/>
  <c r="R188" i="27"/>
  <c r="R182" i="27"/>
  <c r="Q168" i="27"/>
  <c r="Q167" i="27"/>
  <c r="R169" i="27"/>
  <c r="R170" i="27"/>
  <c r="R171" i="27"/>
  <c r="R172" i="27"/>
  <c r="R173" i="27"/>
  <c r="R174" i="27"/>
  <c r="R175" i="27"/>
  <c r="R167" i="27"/>
  <c r="Q177" i="27" s="1"/>
  <c r="S177" i="27" s="1"/>
  <c r="Q100" i="27"/>
  <c r="Q99" i="27"/>
  <c r="Q98" i="27"/>
  <c r="Q97" i="27"/>
  <c r="Q96" i="27"/>
  <c r="Q160" i="27"/>
  <c r="Q112" i="27"/>
  <c r="Q113" i="27"/>
  <c r="Q114" i="27"/>
  <c r="Q115" i="27"/>
  <c r="Q116" i="27"/>
  <c r="Q117" i="27"/>
  <c r="Q118" i="27"/>
  <c r="Q119" i="27"/>
  <c r="Q120" i="27"/>
  <c r="Q121" i="27"/>
  <c r="Q122" i="27"/>
  <c r="Q123" i="27"/>
  <c r="Q124" i="27"/>
  <c r="Q125" i="27"/>
  <c r="Q126" i="27"/>
  <c r="Q127" i="27"/>
  <c r="Q128" i="27"/>
  <c r="Q129" i="27"/>
  <c r="Q130" i="27"/>
  <c r="Q131" i="27"/>
  <c r="Q132" i="27"/>
  <c r="Q133" i="27"/>
  <c r="Q134" i="27"/>
  <c r="Q135" i="27"/>
  <c r="Q136" i="27"/>
  <c r="Q137" i="27"/>
  <c r="Q138" i="27"/>
  <c r="Q139" i="27"/>
  <c r="Q140" i="27"/>
  <c r="Q141" i="27"/>
  <c r="Q142" i="27"/>
  <c r="Q143" i="27"/>
  <c r="Q144" i="27"/>
  <c r="Q145" i="27"/>
  <c r="Q146" i="27"/>
  <c r="Q147" i="27"/>
  <c r="Q148" i="27"/>
  <c r="Q149" i="27"/>
  <c r="Q150" i="27"/>
  <c r="Q151" i="27"/>
  <c r="Q152" i="27"/>
  <c r="Q153" i="27"/>
  <c r="Q154" i="27"/>
  <c r="Q155" i="27"/>
  <c r="Q156" i="27"/>
  <c r="Q157" i="27"/>
  <c r="Q158" i="27"/>
  <c r="Q159" i="27"/>
  <c r="Q111" i="27"/>
  <c r="Q110" i="27"/>
  <c r="R111" i="27"/>
  <c r="R112" i="27"/>
  <c r="R113" i="27"/>
  <c r="R114" i="27"/>
  <c r="R115" i="27"/>
  <c r="R116" i="27"/>
  <c r="R117" i="27"/>
  <c r="R118" i="27"/>
  <c r="R119" i="27"/>
  <c r="R120" i="27"/>
  <c r="R121" i="27"/>
  <c r="R124" i="27"/>
  <c r="R125" i="27"/>
  <c r="R126" i="27"/>
  <c r="R127" i="27"/>
  <c r="R128" i="27"/>
  <c r="R129" i="27"/>
  <c r="R130" i="27"/>
  <c r="R131" i="27"/>
  <c r="R132" i="27"/>
  <c r="R133" i="27"/>
  <c r="R134" i="27"/>
  <c r="R135" i="27"/>
  <c r="R136" i="27"/>
  <c r="R137" i="27"/>
  <c r="R138" i="27"/>
  <c r="R139" i="27"/>
  <c r="R140" i="27"/>
  <c r="R141" i="27"/>
  <c r="R142" i="27"/>
  <c r="R143" i="27"/>
  <c r="R144" i="27"/>
  <c r="R145" i="27"/>
  <c r="R146" i="27"/>
  <c r="R147" i="27"/>
  <c r="R148" i="27"/>
  <c r="R149" i="27"/>
  <c r="R150" i="27"/>
  <c r="R151" i="27"/>
  <c r="R152" i="27"/>
  <c r="R153" i="27"/>
  <c r="R154" i="27"/>
  <c r="R155" i="27"/>
  <c r="R156" i="27"/>
  <c r="R157" i="27"/>
  <c r="R158" i="27"/>
  <c r="R159" i="27"/>
  <c r="R160" i="27"/>
  <c r="R110" i="27"/>
  <c r="Q86" i="27"/>
  <c r="Q87" i="27"/>
  <c r="Q88" i="27"/>
  <c r="Q89" i="27"/>
  <c r="Q90" i="27"/>
  <c r="Q91" i="27"/>
  <c r="Q92" i="27"/>
  <c r="Q93" i="27"/>
  <c r="Q94" i="27"/>
  <c r="Q95" i="27"/>
  <c r="Q85" i="27"/>
  <c r="Q84" i="27"/>
  <c r="R87" i="27"/>
  <c r="R88" i="27"/>
  <c r="R89" i="27"/>
  <c r="R90" i="27"/>
  <c r="R91" i="27"/>
  <c r="R92" i="27"/>
  <c r="R93" i="27"/>
  <c r="R94" i="27"/>
  <c r="R96" i="27"/>
  <c r="R97" i="27"/>
  <c r="R98" i="27"/>
  <c r="R99" i="27"/>
  <c r="R100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38" i="27"/>
  <c r="Q39" i="27"/>
  <c r="Q40" i="27"/>
  <c r="Q41" i="27"/>
  <c r="Q42" i="27"/>
  <c r="Q43" i="27"/>
  <c r="Q44" i="27"/>
  <c r="Q45" i="27"/>
  <c r="Q46" i="27"/>
  <c r="Q47" i="27"/>
  <c r="Q48" i="27"/>
  <c r="Q49" i="27"/>
  <c r="Q50" i="27"/>
  <c r="Q51" i="27"/>
  <c r="Q52" i="27"/>
  <c r="Q53" i="27"/>
  <c r="Q54" i="27"/>
  <c r="Q55" i="27"/>
  <c r="Q56" i="27"/>
  <c r="Q57" i="27"/>
  <c r="Q58" i="27"/>
  <c r="Q59" i="27"/>
  <c r="Q60" i="27"/>
  <c r="Q61" i="27"/>
  <c r="Q62" i="27"/>
  <c r="Q63" i="27"/>
  <c r="Q64" i="27"/>
  <c r="Q65" i="27"/>
  <c r="Q66" i="27"/>
  <c r="Q67" i="27"/>
  <c r="Q68" i="27"/>
  <c r="Q69" i="27"/>
  <c r="Q70" i="27"/>
  <c r="Q71" i="27"/>
  <c r="Q72" i="27"/>
  <c r="Q73" i="27"/>
  <c r="Q74" i="27"/>
  <c r="Q75" i="27"/>
  <c r="Q76" i="27"/>
  <c r="Q77" i="27"/>
  <c r="Q7" i="27"/>
  <c r="Q6" i="27"/>
  <c r="S6" i="27" s="1"/>
  <c r="L211" i="27"/>
  <c r="L212" i="27"/>
  <c r="L213" i="27"/>
  <c r="L214" i="27"/>
  <c r="L215" i="27"/>
  <c r="L223" i="27"/>
  <c r="L227" i="27"/>
  <c r="L230" i="27"/>
  <c r="L210" i="27"/>
  <c r="L175" i="27"/>
  <c r="L174" i="27"/>
  <c r="L168" i="27"/>
  <c r="R168" i="27" s="1"/>
  <c r="L112" i="27"/>
  <c r="L114" i="27"/>
  <c r="L117" i="27"/>
  <c r="L122" i="27"/>
  <c r="L111" i="27"/>
  <c r="L110" i="27"/>
  <c r="L85" i="27"/>
  <c r="L86" i="27"/>
  <c r="L95" i="27"/>
  <c r="R95" i="27" s="1"/>
  <c r="L96" i="27"/>
  <c r="L97" i="27"/>
  <c r="L84" i="27"/>
  <c r="L7" i="27"/>
  <c r="L8" i="27"/>
  <c r="L9" i="27"/>
  <c r="L10" i="27"/>
  <c r="L11" i="27"/>
  <c r="L19" i="27"/>
  <c r="L20" i="27"/>
  <c r="L21" i="27"/>
  <c r="L22" i="27"/>
  <c r="L6" i="27"/>
  <c r="Q162" i="27" l="1"/>
  <c r="S162" i="27" s="1"/>
  <c r="Q202" i="27"/>
  <c r="S202" i="27" s="1"/>
  <c r="S110" i="27"/>
  <c r="S111" i="27" s="1"/>
  <c r="S112" i="27" s="1"/>
  <c r="S114" i="27" s="1"/>
  <c r="S115" i="27" s="1"/>
  <c r="S116" i="27" s="1"/>
  <c r="S117" i="27" s="1"/>
  <c r="Q161" i="27"/>
  <c r="Q176" i="27"/>
  <c r="S167" i="27"/>
  <c r="S168" i="27" s="1"/>
  <c r="S169" i="27" s="1"/>
  <c r="S170" i="27" s="1"/>
  <c r="S171" i="27" s="1"/>
  <c r="S172" i="27" s="1"/>
  <c r="S173" i="27" s="1"/>
  <c r="S174" i="27" s="1"/>
  <c r="S175" i="27" s="1"/>
  <c r="S182" i="27"/>
  <c r="S183" i="27" s="1"/>
  <c r="S184" i="27" s="1"/>
  <c r="S185" i="27" s="1"/>
  <c r="S186" i="27" s="1"/>
  <c r="Q189" i="27"/>
  <c r="S211" i="27"/>
  <c r="S212" i="27" s="1"/>
  <c r="S219" i="27" s="1"/>
  <c r="S223" i="27" s="1"/>
  <c r="S224" i="27" s="1"/>
  <c r="S225" i="27" s="1"/>
  <c r="S226" i="27" s="1"/>
  <c r="S227" i="27" s="1"/>
  <c r="S228" i="27" s="1"/>
  <c r="S229" i="27" s="1"/>
  <c r="S230" i="27" s="1"/>
  <c r="Q190" i="27"/>
  <c r="S190" i="27" s="1"/>
  <c r="S84" i="27"/>
  <c r="S85" i="27" s="1"/>
  <c r="S86" i="27" s="1"/>
  <c r="Q101" i="27"/>
  <c r="Q201" i="27"/>
  <c r="S195" i="27"/>
  <c r="S198" i="27" s="1"/>
  <c r="S199" i="27" s="1"/>
  <c r="S200" i="27" s="1"/>
  <c r="Q102" i="27"/>
  <c r="S87" i="27"/>
  <c r="S88" i="27" s="1"/>
  <c r="S89" i="27" s="1"/>
  <c r="S90" i="27" s="1"/>
  <c r="S91" i="27" s="1"/>
  <c r="S92" i="27" s="1"/>
  <c r="S93" i="27" s="1"/>
  <c r="S94" i="27" s="1"/>
  <c r="S95" i="27" s="1"/>
  <c r="S96" i="27" s="1"/>
  <c r="Q231" i="27"/>
  <c r="Q232" i="27"/>
  <c r="S232" i="27" s="1"/>
  <c r="S7" i="27"/>
  <c r="S8" i="27" s="1"/>
  <c r="S9" i="27" s="1"/>
  <c r="S10" i="27" s="1"/>
  <c r="S11" i="27" s="1"/>
  <c r="Q169" i="27"/>
  <c r="Q170" i="27"/>
  <c r="Q171" i="27"/>
  <c r="Q172" i="27"/>
  <c r="Q173" i="27"/>
  <c r="Q174" i="27"/>
  <c r="Q175" i="27"/>
  <c r="S189" i="27" l="1"/>
  <c r="Q191" i="27"/>
  <c r="S191" i="27" s="1"/>
  <c r="S201" i="27"/>
  <c r="Q203" i="27"/>
  <c r="S203" i="27" s="1"/>
  <c r="S176" i="27"/>
  <c r="Q178" i="27"/>
  <c r="S178" i="27" s="1"/>
  <c r="S161" i="27"/>
  <c r="Q163" i="27"/>
  <c r="S163" i="27" s="1"/>
  <c r="S119" i="27"/>
  <c r="S120" i="27" s="1"/>
  <c r="S121" i="27" s="1"/>
  <c r="S122" i="27" s="1"/>
  <c r="S123" i="27" s="1"/>
  <c r="S124" i="27" s="1"/>
  <c r="S125" i="27" s="1"/>
  <c r="S126" i="27" s="1"/>
  <c r="S127" i="27" s="1"/>
  <c r="S128" i="27" s="1"/>
  <c r="S129" i="27" s="1"/>
  <c r="S130" i="27" s="1"/>
  <c r="S131" i="27" s="1"/>
  <c r="S132" i="27" s="1"/>
  <c r="S133" i="27" s="1"/>
  <c r="S134" i="27" s="1"/>
  <c r="S135" i="27" s="1"/>
  <c r="S136" i="27" s="1"/>
  <c r="S137" i="27" s="1"/>
  <c r="S138" i="27" s="1"/>
  <c r="S139" i="27" s="1"/>
  <c r="S140" i="27" s="1"/>
  <c r="S141" i="27" s="1"/>
  <c r="S142" i="27" s="1"/>
  <c r="S143" i="27" s="1"/>
  <c r="S144" i="27" s="1"/>
  <c r="S145" i="27" s="1"/>
  <c r="S146" i="27" s="1"/>
  <c r="S147" i="27" s="1"/>
  <c r="S148" i="27" s="1"/>
  <c r="S149" i="27" s="1"/>
  <c r="S150" i="27" s="1"/>
  <c r="S151" i="27" s="1"/>
  <c r="S152" i="27" s="1"/>
  <c r="S153" i="27" s="1"/>
  <c r="S154" i="27" s="1"/>
  <c r="S155" i="27" s="1"/>
  <c r="S156" i="27" s="1"/>
  <c r="S157" i="27" s="1"/>
  <c r="S158" i="27" s="1"/>
  <c r="S159" i="27" s="1"/>
  <c r="S160" i="27" s="1"/>
  <c r="S231" i="27"/>
  <c r="Q235" i="27"/>
  <c r="S235" i="27" s="1"/>
  <c r="Q103" i="27"/>
  <c r="Q233" i="27"/>
  <c r="S233" i="27" s="1"/>
  <c r="S13" i="27"/>
  <c r="S14" i="27" s="1"/>
  <c r="S15" i="27" s="1"/>
  <c r="S101" i="27"/>
  <c r="S102" i="27"/>
  <c r="Q79" i="27"/>
  <c r="S79" i="27" s="1"/>
  <c r="Q78" i="27"/>
  <c r="S78" i="27" s="1"/>
  <c r="Q236" i="27" l="1"/>
  <c r="Q237" i="27" s="1"/>
  <c r="S237" i="27" s="1"/>
  <c r="S17" i="27"/>
  <c r="S18" i="27"/>
  <c r="S103" i="27"/>
  <c r="Q80" i="27"/>
  <c r="S80" i="27" s="1"/>
  <c r="S236" i="27" l="1"/>
  <c r="S19" i="27"/>
  <c r="S20" i="27" s="1"/>
  <c r="S21" i="27" s="1"/>
  <c r="S26" i="27" l="1"/>
  <c r="S24" i="27"/>
  <c r="S27" i="27" s="1"/>
  <c r="S71" i="27" s="1"/>
  <c r="S28" i="27" l="1"/>
  <c r="S29" i="27" s="1"/>
  <c r="S31" i="27" s="1"/>
  <c r="S32" i="27" s="1"/>
  <c r="S33" i="27" s="1"/>
  <c r="S34" i="27" s="1"/>
  <c r="S35" i="27" s="1"/>
  <c r="S36" i="27" s="1"/>
  <c r="S37" i="27" s="1"/>
  <c r="S38" i="27" s="1"/>
  <c r="S39" i="27" s="1"/>
  <c r="S40" i="27" s="1"/>
  <c r="S41" i="27" s="1"/>
  <c r="S42" i="27" s="1"/>
  <c r="S43" i="27" s="1"/>
  <c r="S44" i="27" s="1"/>
  <c r="S45" i="27" s="1"/>
  <c r="S46" i="27" s="1"/>
  <c r="S47" i="27" s="1"/>
  <c r="S48" i="27" s="1"/>
  <c r="S49" i="27" s="1"/>
  <c r="S50" i="27" s="1"/>
  <c r="S51" i="27" s="1"/>
  <c r="S53" i="27" s="1"/>
  <c r="S54" i="27" s="1"/>
  <c r="S55" i="27" s="1"/>
  <c r="S56" i="27" s="1"/>
  <c r="S57" i="27" s="1"/>
  <c r="S58" i="27" s="1"/>
  <c r="S59" i="27" s="1"/>
  <c r="S60" i="27" s="1"/>
  <c r="S61" i="27" s="1"/>
  <c r="S62" i="27" s="1"/>
  <c r="S63" i="27" s="1"/>
  <c r="S64" i="27" s="1"/>
  <c r="S65" i="27" s="1"/>
  <c r="S66" i="27" s="1"/>
  <c r="S67" i="27" s="1"/>
  <c r="S68" i="27" s="1"/>
  <c r="S69" i="27" s="1"/>
  <c r="S70" i="27" s="1"/>
  <c r="S72" i="27" s="1"/>
  <c r="S73" i="27" s="1"/>
  <c r="S74" i="27" s="1"/>
  <c r="S75" i="27" s="1"/>
  <c r="S76" i="27" s="1"/>
  <c r="S77" i="27" s="1"/>
  <c r="M36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Ante, Nathan</author>
  </authors>
  <commentList>
    <comment ref="E168" authorId="0" shapeId="0" xr:uid="{CBF84DC2-22B4-40A1-A894-8D5F49BEC1C2}">
      <text>
        <r>
          <rPr>
            <b/>
            <sz val="9"/>
            <color indexed="81"/>
            <rFont val="Tahoma"/>
            <family val="2"/>
          </rPr>
          <t>Ante, Nathan:</t>
        </r>
        <r>
          <rPr>
            <sz val="9"/>
            <color indexed="81"/>
            <rFont val="Tahoma"/>
            <family val="2"/>
          </rPr>
          <t xml:space="preserve">
Update description</t>
        </r>
      </text>
    </comment>
  </commentList>
</comments>
</file>

<file path=xl/sharedStrings.xml><?xml version="1.0" encoding="utf-8"?>
<sst xmlns="http://schemas.openxmlformats.org/spreadsheetml/2006/main" count="447" uniqueCount="261">
  <si>
    <t>Bottleneck Improvements</t>
  </si>
  <si>
    <t>Operational and Safety Improvements</t>
  </si>
  <si>
    <t>New Traffic Signal Installations</t>
  </si>
  <si>
    <t>Traffic Signal Equipment Modernization</t>
  </si>
  <si>
    <t>Traffic Control System</t>
  </si>
  <si>
    <t>Railroad Crossing Improvements</t>
  </si>
  <si>
    <t>Emergency Services Signal Equipment</t>
  </si>
  <si>
    <t>Paving of Unimproved Alleys</t>
  </si>
  <si>
    <t>Western Heights No. 4 Drainage Improvements</t>
  </si>
  <si>
    <t>Saturn Springs Estates Drainage Improvements</t>
  </si>
  <si>
    <t>Village Meadows No. 3 Drainage Improvements</t>
  </si>
  <si>
    <t>Montclair No. 2 and No. 3 Drainage Improvements</t>
  </si>
  <si>
    <t>Brentwood Place Drainage Improvements</t>
  </si>
  <si>
    <t>Local Flooding Program</t>
  </si>
  <si>
    <t>Drainage Participation Program</t>
  </si>
  <si>
    <t>Lakewood Addition Drainage Improvements</t>
  </si>
  <si>
    <t>Country Club Park Estates Drainage Improvements</t>
  </si>
  <si>
    <t>Garvon West Industrial Park Drainage Improvements</t>
  </si>
  <si>
    <t>Fire Station No 6 - Relocate</t>
  </si>
  <si>
    <t>Fire Station No 7 - Rebuild</t>
  </si>
  <si>
    <t>Fire Station No 1 - Relocate</t>
  </si>
  <si>
    <t>Police Station Security Improvements</t>
  </si>
  <si>
    <t>Street Department Facility</t>
  </si>
  <si>
    <t>Garland Animal Shelter &amp; Adoption Facility</t>
  </si>
  <si>
    <t>Neighborhood Vitality Program</t>
  </si>
  <si>
    <t>Rosehill Wayfinding System</t>
  </si>
  <si>
    <t>Harbor Point Wayfinding System</t>
  </si>
  <si>
    <t>South Garland Avenue Area Intersection Improvements</t>
  </si>
  <si>
    <t>ID</t>
  </si>
  <si>
    <t>Police Evidence and Property Facility</t>
  </si>
  <si>
    <t>Simmunitions Training Facility and Range Improvements</t>
  </si>
  <si>
    <t>Walnut Creek Library Branch</t>
  </si>
  <si>
    <t>Downtown: Streetscape - Main Street</t>
  </si>
  <si>
    <t>Downtown: Streetscape - Broader Area</t>
  </si>
  <si>
    <t>Downtown: Intersection Improvement Project</t>
  </si>
  <si>
    <t>Downtown: Sidewalks</t>
  </si>
  <si>
    <t>TIF #3 Land Acquisition</t>
  </si>
  <si>
    <t>Downtown: Land Acquisitions</t>
  </si>
  <si>
    <t>Drainage Improvements (Prior to Street Replacement)</t>
  </si>
  <si>
    <t>TOTAL Public Safety</t>
  </si>
  <si>
    <t>TOTAL Libraries</t>
  </si>
  <si>
    <t>11d</t>
  </si>
  <si>
    <t>Transportation Sign and Operations Shop</t>
  </si>
  <si>
    <t>5a</t>
  </si>
  <si>
    <t>NA</t>
  </si>
  <si>
    <t>TOTAL Drainage/Flooding</t>
  </si>
  <si>
    <t>TOTAL Municipal Facilities</t>
  </si>
  <si>
    <t>Flood-Prone Properties Fund</t>
  </si>
  <si>
    <t>13a</t>
  </si>
  <si>
    <t>Tier</t>
  </si>
  <si>
    <t>1,5</t>
  </si>
  <si>
    <t>Surf and Swim - Regional Aquatic Facility</t>
  </si>
  <si>
    <t>Sports Field Lighting at Winters Park</t>
  </si>
  <si>
    <t>Park System Parking and Park Roads ($1.5M/year for 7 years)</t>
  </si>
  <si>
    <t>Rick Oden Park Improvements</t>
  </si>
  <si>
    <t>TOTAL Parks and Recreation</t>
  </si>
  <si>
    <t>TOTAL Streets and Transportation</t>
  </si>
  <si>
    <t>G - Economic Development and City-Wide Redevelopment</t>
  </si>
  <si>
    <t>A - Streets and Transportation</t>
  </si>
  <si>
    <t>Holford Road Segment A (PGBT to City Limits)</t>
  </si>
  <si>
    <t>Gatewood Drive (Broadway Blvd. to E Oates Rd.)</t>
  </si>
  <si>
    <t>Lyons Road Segment A (IH-30 to Guthrie Rd.)</t>
  </si>
  <si>
    <t>Castle Drive Segment B (Mars Dr. to Centerville Rd.)</t>
  </si>
  <si>
    <t>Castle Drive Segment A (SH-78 to Mars Dr.)</t>
  </si>
  <si>
    <t>Leon Road (N Garland Ave. to McCree St.)</t>
  </si>
  <si>
    <t>Naaman School Road (Brand Rd. to SH-78)</t>
  </si>
  <si>
    <t>Holford Road Segment B (Naaman Forest Blvd. to PGBT)</t>
  </si>
  <si>
    <t>Shiloh Road Segment A (Kingsley Rd. to Miller Rd.)</t>
  </si>
  <si>
    <t>TOTAL Economic Development and City-Wide Redevelopment</t>
  </si>
  <si>
    <t>B - Drainage/Flooding</t>
  </si>
  <si>
    <t>C - Parks and Recreation</t>
  </si>
  <si>
    <t>D - Libraries</t>
  </si>
  <si>
    <t>E - Public Safety</t>
  </si>
  <si>
    <t>F - Municipal Facilities</t>
  </si>
  <si>
    <t>Tier 1</t>
  </si>
  <si>
    <t>Tier 2</t>
  </si>
  <si>
    <t>Tier 3</t>
  </si>
  <si>
    <t>1,2,3</t>
  </si>
  <si>
    <t>2,3</t>
  </si>
  <si>
    <t>1,4</t>
  </si>
  <si>
    <t>N Garland Avenue - OPTION 1 (Belt Line Rd. to Arapaho Rd./N Garland Ave.)</t>
  </si>
  <si>
    <t>Arapaho Road OPTION 1 - (N Garland Ave. to Elm Ridge Dr.)</t>
  </si>
  <si>
    <t>Sports Field/Parks Renovation ($750k/year for 7 years) - OPTION 1</t>
  </si>
  <si>
    <t>Sports Field/Parks Renovation ($1M/year for 7 years) - OPTION 2</t>
  </si>
  <si>
    <t>Playground Replacement Program ($1M/year for 7 years) - OPTION 1</t>
  </si>
  <si>
    <t>Playground Replacement Program ($1.5M/year for 7 years) - OPTION 2</t>
  </si>
  <si>
    <t>Garland Senior Activity Center - Minor Renovation -  OPTION 1</t>
  </si>
  <si>
    <t>Garland Senior Activity Center - Major Renovation and Expansion - OPTION 2</t>
  </si>
  <si>
    <t>Holford Recreation Center - Major Renovation and Expansion - OPTION 2</t>
  </si>
  <si>
    <t>Audubon Recreation Center - Minor Renovation - OPTION 1</t>
  </si>
  <si>
    <t>Hollabaugh Recreation Center - Major Renovation and Expansion - OPTION 2</t>
  </si>
  <si>
    <t>Trail Development Program ($1M/year for 7 years) - OPTION 1</t>
  </si>
  <si>
    <t>Reduce Tier 3 Programs by $10,000,000</t>
  </si>
  <si>
    <t>GRAND TOTAL</t>
  </si>
  <si>
    <t>Catalyst Area Infrastructure</t>
  </si>
  <si>
    <t>Modernize/Upgrade North, South, and Central Garland Branch Libraries</t>
  </si>
  <si>
    <t>Revitalization of Retail, Commercial, and Shopping Centers / Redevelopment of Commercial Corridors, Retail Centers, Multi-family, and Industrial Areas</t>
  </si>
  <si>
    <t>Land Acquisition and Parcel Assemblage Program</t>
  </si>
  <si>
    <t>1,2</t>
  </si>
  <si>
    <t>Inflation Contingency</t>
  </si>
  <si>
    <t>TOTAL Inflation Contingency</t>
  </si>
  <si>
    <t>GRAND TOTAL w/ Inflation</t>
  </si>
  <si>
    <t>TOTAL Municipal Facilities w/ Inflation</t>
  </si>
  <si>
    <t>TOTAL Public Safety w/ Inflation</t>
  </si>
  <si>
    <t>TOTAL Libraries w/ Inflation</t>
  </si>
  <si>
    <t>TOTAL Parks and Recreation w/ Inflation</t>
  </si>
  <si>
    <t>TOTAL Drainage/Flooding w/ Inflation</t>
  </si>
  <si>
    <t>TOTAL Streets and Transportation w/ Inflation</t>
  </si>
  <si>
    <t>Project Cost</t>
  </si>
  <si>
    <t>ENTER "1" FOR NO INFLATION OR "2" TO INCLUDE INFLATION</t>
  </si>
  <si>
    <t>w/ Inflation</t>
  </si>
  <si>
    <t>Rosehill Water Feature</t>
  </si>
  <si>
    <t>Rosehill Linear Park/Greenspace Amenity</t>
  </si>
  <si>
    <t>Walnut / Jupiter Revitalization Program</t>
  </si>
  <si>
    <t>Additional Funding for 1st Street Beautification</t>
  </si>
  <si>
    <t>Satellite Theatre Centre</t>
  </si>
  <si>
    <t>Plaza Theatre</t>
  </si>
  <si>
    <t>Participation in Affordable Housing</t>
  </si>
  <si>
    <t>New e-Sports Training Facility</t>
  </si>
  <si>
    <t>Asphalt Plant</t>
  </si>
  <si>
    <t>Day Labor Center</t>
  </si>
  <si>
    <t>New Boxing Gym for Police Department</t>
  </si>
  <si>
    <t>11a</t>
  </si>
  <si>
    <t>11b</t>
  </si>
  <si>
    <t>11c</t>
  </si>
  <si>
    <t>Future Projects consistent with Library Master Plan (5-year needs) - TIER 1</t>
  </si>
  <si>
    <t>Future Projects consistent with Library Master Plan (10-year needs) - TIER 2</t>
  </si>
  <si>
    <t>Future Projects consistent with Library Master Plan (20-year needs)</t>
  </si>
  <si>
    <t>Future Projects consistent with Library Master Plan (30-year needs)</t>
  </si>
  <si>
    <t>North Garland Regional Library Branch</t>
  </si>
  <si>
    <t>Library Extension Center</t>
  </si>
  <si>
    <t>2,5</t>
  </si>
  <si>
    <t>3,5</t>
  </si>
  <si>
    <t>4,5</t>
  </si>
  <si>
    <t>Holford Pool - Repairs and Minor Renovation - OPTION 1</t>
  </si>
  <si>
    <t>Holford Pool - New Neighborhood Aquatic Facility - OPTION 2</t>
  </si>
  <si>
    <t>Bradfield Pool - Repairs and Minor Renovation - OPTION 1</t>
  </si>
  <si>
    <t>Bradfield Pool - New Neighborhood Aquatic Facility - OPTION 2</t>
  </si>
  <si>
    <t>Wynne Pool = New Neighborhood Aquatic Facility</t>
  </si>
  <si>
    <t>Holford Recreation Center - Minor Renovation - OPTION 1</t>
  </si>
  <si>
    <t>Audubon Recreation Center - Major Renovation and Expansion - OPTION 2</t>
  </si>
  <si>
    <t>Gale Fields Recreation Center Improvements</t>
  </si>
  <si>
    <t>Bradfield Recreation Center - Minor Renovation - OPTION 1</t>
  </si>
  <si>
    <t>Bradfield Recreation Center - Major Renovation and Expansion - OPTION 2</t>
  </si>
  <si>
    <t>Hollabaugh Recreation Center - Minor Renovation - OPTION 1</t>
  </si>
  <si>
    <t>Duck Creek Trail and Creek Improvement</t>
  </si>
  <si>
    <t>Arts Center - Additional Parking to Existing Lot</t>
  </si>
  <si>
    <t>Huff Community Center</t>
  </si>
  <si>
    <t>Park Restroom/Concessions Reconstruction ($1M/year for 7 years)</t>
  </si>
  <si>
    <t>Tournament Frisbee Golf</t>
  </si>
  <si>
    <t>Median Improvements Program ($2M/year for 7 years)</t>
  </si>
  <si>
    <t>Regional Children's Park/Playscape</t>
  </si>
  <si>
    <t>Central Park Splash Pad</t>
  </si>
  <si>
    <t>Trail Development Program ($3M/year for 7 years) - OPTION 2</t>
  </si>
  <si>
    <t>Trail Connection Between Medical District and Riverset</t>
  </si>
  <si>
    <t>Forest/Jupiter TOD Trail Connection</t>
  </si>
  <si>
    <t>Permanent Pickleball Courts</t>
  </si>
  <si>
    <t>Sports Field Lighting at Audubon Park</t>
  </si>
  <si>
    <t>Future Projects Consistent with Park Master Plan Study</t>
  </si>
  <si>
    <t>Splash Pads (3)</t>
  </si>
  <si>
    <t>Ablon Park Redevelopment</t>
  </si>
  <si>
    <t>Lake Shore Parks - Erosion</t>
  </si>
  <si>
    <t>Lake Shore Park - Improvements</t>
  </si>
  <si>
    <t>Armstrong Park</t>
  </si>
  <si>
    <t>Tinsley Park</t>
  </si>
  <si>
    <t>Kingsley Park</t>
  </si>
  <si>
    <t>Glenbrook Parkway</t>
  </si>
  <si>
    <t>Lon Wynne Park</t>
  </si>
  <si>
    <t>Tennis Center Improvements</t>
  </si>
  <si>
    <t>(Net)</t>
  </si>
  <si>
    <t>Drainage Improvement District Repairs</t>
  </si>
  <si>
    <t>Bridge Remediation Repairs</t>
  </si>
  <si>
    <t>Springpark Gabion Repairs</t>
  </si>
  <si>
    <t>Oaks No. 2 Drainage Improvements</t>
  </si>
  <si>
    <t>Drainage Improvements (TIF#3)</t>
  </si>
  <si>
    <t>Walnut Street Segment A (Shiloh Rd. to Glenbrook Dr.)</t>
  </si>
  <si>
    <t>Walnut Street Segment A (Shiloh Rd. to Glenbrook Dr.) - OPTION 1</t>
  </si>
  <si>
    <t>Shiloh Road Segment B (Miller Rd. to Forest Ln.)</t>
  </si>
  <si>
    <t>Shiloh Road Segment C (Forest Ln. to Walnut St.)</t>
  </si>
  <si>
    <t>Shiloh Road Segment D (Buckingham Rd. to Belt Line Rd.)</t>
  </si>
  <si>
    <t>Shiloh Road Segment D (Buckingham Rd. to Belt Line Rd.) - OPTION 1</t>
  </si>
  <si>
    <t>Shiloh Road Segment D (Buckingham Rd. to Belt Line Rd.) - OPTION 2</t>
  </si>
  <si>
    <t>Shiloh Road Segment E (Belt Line Rd. to Arapaho Rd.)</t>
  </si>
  <si>
    <t>Shiloh Road Segment E (Belt Line Rd. to Arapaho Rd.) - OPTION 1</t>
  </si>
  <si>
    <t>Shiloh Road Segment E (Belt Line Rd. to Arapaho Rd.) - OPTION 2</t>
  </si>
  <si>
    <t>N. Garland Ave (Belt Line Rd. to Arapaho Rd.)</t>
  </si>
  <si>
    <t>Arapaho Road (N. Garland Ave. to Elm Ridge Dr.)</t>
  </si>
  <si>
    <t>Buckingham Road (SH-78 to Pleasant Valley Rd.)</t>
  </si>
  <si>
    <t>Country Club Road Segment A (Pleasant Valley Rd. to Castle Dr.)</t>
  </si>
  <si>
    <t>Country Club Road Segment B (Castle Dr. to Walnut St.)</t>
  </si>
  <si>
    <t>Walnut Street Segment B (Brookside Dr. to Glenbrook Dr.)</t>
  </si>
  <si>
    <t>Walnut Street Segment C (Peggy Ln. to Shiloh Rd.)</t>
  </si>
  <si>
    <t>Walnut Street Segment C (Peggy Ln. to Shiloh Rd.) - OPTION 1</t>
  </si>
  <si>
    <t>Shiloh Road Screening Wall</t>
  </si>
  <si>
    <t>Miller Road (Jupiter Rd. to Shiloh Rd.)</t>
  </si>
  <si>
    <t>Campbell Road Segment A (Water Oak Dr. to Brand Rd.)</t>
  </si>
  <si>
    <t>Campbell Road Segment B (Brand Rd. to Murphy Rd.)</t>
  </si>
  <si>
    <t>Brand Road Segment A (Belt Line Rd. to Naaman School Rd.)</t>
  </si>
  <si>
    <t>Brand Road Segment B (Muirfield Rd. N. City Limits)</t>
  </si>
  <si>
    <t>Crist Road (SH-78 to Naaman School Rd.)</t>
  </si>
  <si>
    <t>Foster Road (SH-78 to Crist Rd.)</t>
  </si>
  <si>
    <t>Apollo Road (N. Garland Ave. to Brand Rd.)</t>
  </si>
  <si>
    <t>Pleasant Valley Road (Mars Dr. to Buckingham Rd.)</t>
  </si>
  <si>
    <t>Lyons Road Segment B (Guthrie Rd. to MacGregor Dr.)</t>
  </si>
  <si>
    <t>Leon Road (Garland Ave. to Shiloh Rd.)</t>
  </si>
  <si>
    <t>Naaman Forest Boulevard (Holford Rd. to N. Garland Ave.)</t>
  </si>
  <si>
    <t>Shiloh Road Segment F (Arapaho Rd. to Campbell Rd.)</t>
  </si>
  <si>
    <t>Shiloh Road Segment F (Arapaho Rd. to Campbell Rd.) - OPTION 1</t>
  </si>
  <si>
    <t>Shiloh Road Segment F (Arapaho Rd. to Campbell Rd.) - OPTION 2</t>
  </si>
  <si>
    <t>Shiloh Road Segment G (Campbell Rd. to PGBT)</t>
  </si>
  <si>
    <t>Shiloh Road Segment G (Campbell Rd. to PGBT) - OPTION 1</t>
  </si>
  <si>
    <t>Shiloh Road Segment G (Campbell Rd. to PGBT) - OPTION 2</t>
  </si>
  <si>
    <t>Main Street Segment A (Glenbrook Dr. to Fifth St.)</t>
  </si>
  <si>
    <t>Main Street Segment B (Fifth St. to First St.)</t>
  </si>
  <si>
    <t>Glenbrook Drive (Main St. to Walnut St.)</t>
  </si>
  <si>
    <t>Crist Road (intersection Widening at SH-78)</t>
  </si>
  <si>
    <t>Castle Drive Segment C (First St. to SH-78)</t>
  </si>
  <si>
    <t>Bobtown Road (Barnes Bridge Rd. to Kelso Ln.)</t>
  </si>
  <si>
    <t>Locust Grove Road (Oceanport Dr. to Windsurf Bay Park)</t>
  </si>
  <si>
    <t>Zion Road (Bobtown Rd. to Locust Grove Rd.)</t>
  </si>
  <si>
    <t>Lawrence Drive (Apollo Rd. to Shiloh Rd.)</t>
  </si>
  <si>
    <t>Profit Drive (First St. to Castle Dr.)</t>
  </si>
  <si>
    <t>Shiloh Road Segment H (Walnut St. to Buckingham Rd.)</t>
  </si>
  <si>
    <t>Holford Road Segment C (Arapaho Rd. to Naaman Forest Blvd.)</t>
  </si>
  <si>
    <t>Main Street Segment C (Garland Ave. to Glenbrook Dr.)</t>
  </si>
  <si>
    <t>Amphitheatre</t>
  </si>
  <si>
    <t>Land Acquisition for Future Parks</t>
  </si>
  <si>
    <t>Inflation</t>
  </si>
  <si>
    <t>Council List</t>
  </si>
  <si>
    <t>Inflation *</t>
  </si>
  <si>
    <t>X</t>
  </si>
  <si>
    <t>New Sidewalk and/or ADA Route Program - COMBINE W/10</t>
  </si>
  <si>
    <t>50/50 Program (Sidewalk Participation) - COMBINE W/8</t>
  </si>
  <si>
    <t>Possible County Participation</t>
  </si>
  <si>
    <t>Reduce to 50%</t>
  </si>
  <si>
    <t>May revisit</t>
  </si>
  <si>
    <t>BSC Recommendations - RUNNING TOTALS</t>
  </si>
  <si>
    <t>Notes from 1/12/19 Discussion</t>
  </si>
  <si>
    <t>Reduce BSC Recommendation from $21M to $14M</t>
  </si>
  <si>
    <t>Consider New Policy (75/25 Split)</t>
  </si>
  <si>
    <t>Reduce by 50%</t>
  </si>
  <si>
    <t>RUNNING TOTAL</t>
  </si>
  <si>
    <t>Date: 1/12/2019</t>
  </si>
  <si>
    <t>DRAFT - Council List</t>
  </si>
  <si>
    <t>Leave in for now, may consider eliminating</t>
  </si>
  <si>
    <t>Reduce total cost to account for RTC Funding ($14.1mm) available 2023. Include $3mm for Eng.</t>
  </si>
  <si>
    <t>Combine ID 8 and 10 and add $2mm to the total</t>
  </si>
  <si>
    <t>Clarify Options 1 and 2. Include $4mm placeholder for Option 3</t>
  </si>
  <si>
    <t>Deduct any dublicates (parking, etc)</t>
  </si>
  <si>
    <t>Include $10mm placeholder for now</t>
  </si>
  <si>
    <t>Include $20mm placeholder for Aquatics for now</t>
  </si>
  <si>
    <t>Allowance amount. Ballot langauge to include items consitent with Master Plan.</t>
  </si>
  <si>
    <t>Inflation was reduced by 50%</t>
  </si>
  <si>
    <t>Animal Shelter as its own Proposition</t>
  </si>
  <si>
    <t>Reduction required to fit $70mm target</t>
  </si>
  <si>
    <t>Consider moving to appropriate infrastruture Prop.</t>
  </si>
  <si>
    <t>City Council Working List</t>
  </si>
  <si>
    <t>2019 Garland Bond Program - DRAFT (Pg 1 of 3)</t>
  </si>
  <si>
    <t>2019 Garland Bond Program - DRAFT (Pg 2 of 3)</t>
  </si>
  <si>
    <t>2019 Garland Bond Program - DRAFT (Pg 3 of 3)</t>
  </si>
  <si>
    <t>Reduce Tier 1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</si>
</sst>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  <numFmt numFmtId="166" formatCode="&quot;$&quot;#,##0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trike/>
      <sz val="11"/>
      <name val="Arial"/>
      <family val="2"/>
    </font>
    <font>
      <strike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trike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2" fillId="0" borderId="0" applyFont="0" applyFill="0" applyBorder="0" applyAlignment="0" applyProtection="0"/>
  </cellStyleXfs>
  <cellXfs count="475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ont="1"/>
    <xf numFmtId="0" fontId="0" fillId="5" borderId="3" xfId="0" applyFont="1" applyFill="1" applyBorder="1"/>
    <xf numFmtId="0" fontId="0" fillId="5" borderId="10" xfId="0" applyFont="1" applyFill="1" applyBorder="1"/>
    <xf numFmtId="10" fontId="6" fillId="5" borderId="10" xfId="0" quotePrefix="1" applyNumberFormat="1" applyFont="1" applyFill="1" applyBorder="1" applyAlignment="1">
      <alignment horizontal="center" vertical="center"/>
    </xf>
    <xf numFmtId="10" fontId="6" fillId="6" borderId="16" xfId="0" quotePrefix="1" applyNumberFormat="1" applyFont="1" applyFill="1" applyBorder="1" applyAlignment="1">
      <alignment horizontal="center" vertical="center"/>
    </xf>
    <xf numFmtId="10" fontId="6" fillId="8" borderId="16" xfId="0" quotePrefix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4" fontId="7" fillId="8" borderId="7" xfId="1" applyNumberFormat="1" applyFont="1" applyFill="1" applyBorder="1" applyAlignment="1">
      <alignment horizontal="center" vertical="center"/>
    </xf>
    <xf numFmtId="164" fontId="7" fillId="7" borderId="5" xfId="1" applyNumberFormat="1" applyFont="1" applyFill="1" applyBorder="1" applyAlignment="1">
      <alignment horizontal="center" vertical="center"/>
    </xf>
    <xf numFmtId="164" fontId="7" fillId="3" borderId="21" xfId="1" applyNumberFormat="1" applyFont="1" applyFill="1" applyBorder="1" applyAlignment="1">
      <alignment horizontal="center" vertical="center"/>
    </xf>
    <xf numFmtId="164" fontId="7" fillId="8" borderId="21" xfId="1" applyNumberFormat="1" applyFont="1" applyFill="1" applyBorder="1" applyAlignment="1">
      <alignment horizontal="center" vertical="center"/>
    </xf>
    <xf numFmtId="164" fontId="7" fillId="7" borderId="20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164" fontId="7" fillId="3" borderId="10" xfId="1" applyNumberFormat="1" applyFont="1" applyFill="1" applyBorder="1" applyAlignment="1">
      <alignment horizontal="center" vertical="center"/>
    </xf>
    <xf numFmtId="164" fontId="7" fillId="8" borderId="16" xfId="1" applyNumberFormat="1" applyFont="1" applyFill="1" applyBorder="1" applyAlignment="1">
      <alignment horizontal="center" vertical="center"/>
    </xf>
    <xf numFmtId="164" fontId="7" fillId="7" borderId="15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8" borderId="14" xfId="1" applyNumberFormat="1" applyFont="1" applyFill="1" applyBorder="1" applyAlignment="1">
      <alignment horizontal="center" vertical="center"/>
    </xf>
    <xf numFmtId="164" fontId="7" fillId="7" borderId="1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64" fontId="7" fillId="7" borderId="36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164" fontId="5" fillId="5" borderId="8" xfId="1" applyNumberFormat="1" applyFont="1" applyFill="1" applyBorder="1" applyAlignment="1">
      <alignment horizontal="center" vertical="center"/>
    </xf>
    <xf numFmtId="164" fontId="5" fillId="6" borderId="8" xfId="1" applyNumberFormat="1" applyFont="1" applyFill="1" applyBorder="1" applyAlignment="1">
      <alignment horizontal="center" vertical="center"/>
    </xf>
    <xf numFmtId="164" fontId="5" fillId="8" borderId="8" xfId="1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7" fillId="4" borderId="7" xfId="1" applyNumberFormat="1" applyFont="1" applyFill="1" applyBorder="1" applyAlignment="1">
      <alignment horizontal="center" vertical="center"/>
    </xf>
    <xf numFmtId="164" fontId="7" fillId="6" borderId="7" xfId="1" applyNumberFormat="1" applyFont="1" applyFill="1" applyBorder="1" applyAlignment="1">
      <alignment horizontal="center" vertical="center"/>
    </xf>
    <xf numFmtId="164" fontId="7" fillId="6" borderId="21" xfId="1" applyNumberFormat="1" applyFont="1" applyFill="1" applyBorder="1" applyAlignment="1">
      <alignment horizontal="center" vertical="center"/>
    </xf>
    <xf numFmtId="164" fontId="7" fillId="4" borderId="21" xfId="1" applyNumberFormat="1" applyFont="1" applyFill="1" applyBorder="1" applyAlignment="1">
      <alignment horizontal="center" vertical="center"/>
    </xf>
    <xf numFmtId="164" fontId="7" fillId="6" borderId="14" xfId="1" applyNumberFormat="1" applyFont="1" applyFill="1" applyBorder="1" applyAlignment="1">
      <alignment horizontal="center" vertical="center"/>
    </xf>
    <xf numFmtId="164" fontId="7" fillId="7" borderId="6" xfId="1" applyNumberFormat="1" applyFont="1" applyFill="1" applyBorder="1" applyAlignment="1">
      <alignment horizontal="center" vertical="center"/>
    </xf>
    <xf numFmtId="164" fontId="7" fillId="4" borderId="25" xfId="1" applyNumberFormat="1" applyFont="1" applyFill="1" applyBorder="1" applyAlignment="1">
      <alignment horizontal="center" vertical="center"/>
    </xf>
    <xf numFmtId="164" fontId="7" fillId="4" borderId="14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4" fontId="7" fillId="6" borderId="25" xfId="1" applyNumberFormat="1" applyFont="1" applyFill="1" applyBorder="1" applyAlignment="1">
      <alignment horizontal="center" vertical="center"/>
    </xf>
    <xf numFmtId="164" fontId="7" fillId="8" borderId="25" xfId="1" applyNumberFormat="1" applyFont="1" applyFill="1" applyBorder="1" applyAlignment="1">
      <alignment horizontal="center" vertical="center"/>
    </xf>
    <xf numFmtId="164" fontId="7" fillId="7" borderId="22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64" fontId="7" fillId="4" borderId="32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0" fillId="5" borderId="2" xfId="0" applyFont="1" applyFill="1" applyBorder="1"/>
    <xf numFmtId="0" fontId="0" fillId="5" borderId="8" xfId="0" applyFont="1" applyFill="1" applyBorder="1"/>
    <xf numFmtId="10" fontId="6" fillId="5" borderId="8" xfId="0" quotePrefix="1" applyNumberFormat="1" applyFont="1" applyFill="1" applyBorder="1" applyAlignment="1">
      <alignment horizontal="center" vertical="center"/>
    </xf>
    <xf numFmtId="10" fontId="6" fillId="6" borderId="32" xfId="0" quotePrefix="1" applyNumberFormat="1" applyFont="1" applyFill="1" applyBorder="1" applyAlignment="1">
      <alignment horizontal="center" vertical="center"/>
    </xf>
    <xf numFmtId="10" fontId="6" fillId="8" borderId="32" xfId="0" quotePrefix="1" applyNumberFormat="1" applyFont="1" applyFill="1" applyBorder="1" applyAlignment="1">
      <alignment horizontal="center" vertical="center"/>
    </xf>
    <xf numFmtId="164" fontId="7" fillId="4" borderId="20" xfId="1" applyNumberFormat="1" applyFont="1" applyFill="1" applyBorder="1" applyAlignment="1">
      <alignment horizontal="center" vertical="center"/>
    </xf>
    <xf numFmtId="164" fontId="7" fillId="4" borderId="10" xfId="1" applyNumberFormat="1" applyFont="1" applyFill="1" applyBorder="1" applyAlignment="1">
      <alignment horizontal="center" vertical="center"/>
    </xf>
    <xf numFmtId="164" fontId="5" fillId="6" borderId="7" xfId="1" applyNumberFormat="1" applyFont="1" applyFill="1" applyBorder="1" applyAlignment="1">
      <alignment horizontal="center" vertical="center"/>
    </xf>
    <xf numFmtId="164" fontId="5" fillId="8" borderId="7" xfId="1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164" fontId="5" fillId="5" borderId="7" xfId="1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164" fontId="5" fillId="5" borderId="21" xfId="1" applyNumberFormat="1" applyFont="1" applyFill="1" applyBorder="1" applyAlignment="1">
      <alignment horizontal="center" vertical="center"/>
    </xf>
    <xf numFmtId="164" fontId="5" fillId="6" borderId="21" xfId="1" applyNumberFormat="1" applyFont="1" applyFill="1" applyBorder="1" applyAlignment="1">
      <alignment horizontal="center" vertical="center"/>
    </xf>
    <xf numFmtId="164" fontId="5" fillId="8" borderId="21" xfId="1" applyNumberFormat="1" applyFont="1" applyFill="1" applyBorder="1" applyAlignment="1">
      <alignment horizontal="center" vertical="center"/>
    </xf>
    <xf numFmtId="164" fontId="5" fillId="7" borderId="20" xfId="0" applyNumberFormat="1" applyFont="1" applyFill="1" applyBorder="1" applyAlignment="1">
      <alignment horizontal="center" vertical="center"/>
    </xf>
    <xf numFmtId="164" fontId="5" fillId="6" borderId="20" xfId="1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5" fillId="9" borderId="14" xfId="1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left" vertical="top"/>
    </xf>
    <xf numFmtId="0" fontId="5" fillId="9" borderId="13" xfId="1" applyFont="1" applyFill="1" applyBorder="1" applyAlignment="1">
      <alignment vertical="center"/>
    </xf>
    <xf numFmtId="164" fontId="7" fillId="9" borderId="14" xfId="1" applyNumberFormat="1" applyFont="1" applyFill="1" applyBorder="1" applyAlignment="1">
      <alignment horizontal="center" vertical="center"/>
    </xf>
    <xf numFmtId="164" fontId="7" fillId="9" borderId="21" xfId="1" applyNumberFormat="1" applyFont="1" applyFill="1" applyBorder="1" applyAlignment="1">
      <alignment horizontal="center" vertical="center"/>
    </xf>
    <xf numFmtId="0" fontId="5" fillId="9" borderId="21" xfId="1" applyFont="1" applyFill="1" applyBorder="1" applyAlignment="1">
      <alignment horizontal="center" vertical="center"/>
    </xf>
    <xf numFmtId="0" fontId="5" fillId="9" borderId="10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vertical="center"/>
    </xf>
    <xf numFmtId="164" fontId="7" fillId="9" borderId="10" xfId="1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left" vertical="top"/>
    </xf>
    <xf numFmtId="0" fontId="5" fillId="9" borderId="20" xfId="1" applyFont="1" applyFill="1" applyBorder="1" applyAlignment="1">
      <alignment vertical="center"/>
    </xf>
    <xf numFmtId="0" fontId="6" fillId="9" borderId="0" xfId="0" applyFont="1" applyFill="1" applyBorder="1" applyAlignment="1">
      <alignment horizontal="left" vertical="top"/>
    </xf>
    <xf numFmtId="164" fontId="7" fillId="9" borderId="16" xfId="1" applyNumberFormat="1" applyFont="1" applyFill="1" applyBorder="1" applyAlignment="1">
      <alignment horizontal="center" vertical="center"/>
    </xf>
    <xf numFmtId="164" fontId="7" fillId="9" borderId="32" xfId="1" applyNumberFormat="1" applyFont="1" applyFill="1" applyBorder="1" applyAlignment="1">
      <alignment horizontal="center" vertical="center"/>
    </xf>
    <xf numFmtId="0" fontId="5" fillId="9" borderId="8" xfId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left" vertical="top"/>
    </xf>
    <xf numFmtId="0" fontId="5" fillId="9" borderId="6" xfId="1" applyFont="1" applyFill="1" applyBorder="1" applyAlignment="1">
      <alignment vertical="center"/>
    </xf>
    <xf numFmtId="164" fontId="7" fillId="9" borderId="8" xfId="1" applyNumberFormat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top"/>
    </xf>
    <xf numFmtId="0" fontId="5" fillId="9" borderId="15" xfId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5" fillId="9" borderId="19" xfId="1" applyFont="1" applyFill="1" applyBorder="1" applyAlignment="1">
      <alignment horizontal="center" vertical="center"/>
    </xf>
    <xf numFmtId="0" fontId="5" fillId="9" borderId="24" xfId="1" applyFont="1" applyFill="1" applyBorder="1" applyAlignment="1">
      <alignment horizontal="center" vertical="center"/>
    </xf>
    <xf numFmtId="0" fontId="5" fillId="9" borderId="2" xfId="1" applyFont="1" applyFill="1" applyBorder="1" applyAlignment="1">
      <alignment horizontal="center" vertical="center"/>
    </xf>
    <xf numFmtId="0" fontId="5" fillId="9" borderId="3" xfId="1" applyFont="1" applyFill="1" applyBorder="1" applyAlignment="1">
      <alignment horizontal="center" vertical="center"/>
    </xf>
    <xf numFmtId="0" fontId="5" fillId="9" borderId="18" xfId="1" applyFont="1" applyFill="1" applyBorder="1" applyAlignment="1">
      <alignment horizontal="center" vertical="center"/>
    </xf>
    <xf numFmtId="167" fontId="6" fillId="5" borderId="10" xfId="0" quotePrefix="1" applyNumberFormat="1" applyFont="1" applyFill="1" applyBorder="1" applyAlignment="1">
      <alignment horizontal="center" vertical="center"/>
    </xf>
    <xf numFmtId="167" fontId="6" fillId="5" borderId="8" xfId="0" quotePrefix="1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164" fontId="7" fillId="8" borderId="3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7" fillId="4" borderId="16" xfId="1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164" fontId="7" fillId="6" borderId="16" xfId="1" applyNumberFormat="1" applyFont="1" applyFill="1" applyBorder="1" applyAlignment="1">
      <alignment horizontal="center" vertical="center"/>
    </xf>
    <xf numFmtId="166" fontId="7" fillId="3" borderId="44" xfId="1" applyNumberFormat="1" applyFont="1" applyFill="1" applyBorder="1" applyAlignment="1">
      <alignment horizontal="right" vertical="center"/>
    </xf>
    <xf numFmtId="166" fontId="7" fillId="4" borderId="44" xfId="1" applyNumberFormat="1" applyFont="1" applyFill="1" applyBorder="1" applyAlignment="1">
      <alignment horizontal="right" vertical="center"/>
    </xf>
    <xf numFmtId="164" fontId="5" fillId="6" borderId="50" xfId="1" applyNumberFormat="1" applyFont="1" applyFill="1" applyBorder="1" applyAlignment="1">
      <alignment horizontal="center" vertical="center"/>
    </xf>
    <xf numFmtId="164" fontId="5" fillId="6" borderId="40" xfId="1" applyNumberFormat="1" applyFont="1" applyFill="1" applyBorder="1" applyAlignment="1">
      <alignment horizontal="center" vertical="center"/>
    </xf>
    <xf numFmtId="164" fontId="7" fillId="6" borderId="12" xfId="1" applyNumberFormat="1" applyFont="1" applyFill="1" applyBorder="1" applyAlignment="1">
      <alignment horizontal="center" vertical="center"/>
    </xf>
    <xf numFmtId="164" fontId="7" fillId="6" borderId="50" xfId="1" applyNumberFormat="1" applyFont="1" applyFill="1" applyBorder="1" applyAlignment="1">
      <alignment horizontal="center" vertical="center"/>
    </xf>
    <xf numFmtId="164" fontId="7" fillId="6" borderId="51" xfId="1" applyNumberFormat="1" applyFont="1" applyFill="1" applyBorder="1" applyAlignment="1">
      <alignment horizontal="center" vertical="center"/>
    </xf>
    <xf numFmtId="164" fontId="7" fillId="6" borderId="26" xfId="1" applyNumberFormat="1" applyFont="1" applyFill="1" applyBorder="1" applyAlignment="1">
      <alignment horizontal="center" vertical="center"/>
    </xf>
    <xf numFmtId="164" fontId="7" fillId="4" borderId="50" xfId="1" applyNumberFormat="1" applyFont="1" applyFill="1" applyBorder="1" applyAlignment="1">
      <alignment horizontal="center" vertical="center"/>
    </xf>
    <xf numFmtId="164" fontId="5" fillId="6" borderId="12" xfId="1" applyNumberFormat="1" applyFont="1" applyFill="1" applyBorder="1" applyAlignment="1">
      <alignment horizontal="center" vertical="center"/>
    </xf>
    <xf numFmtId="164" fontId="5" fillId="7" borderId="8" xfId="1" applyNumberFormat="1" applyFont="1" applyFill="1" applyBorder="1" applyAlignment="1">
      <alignment horizontal="center" vertical="center"/>
    </xf>
    <xf numFmtId="164" fontId="5" fillId="6" borderId="5" xfId="1" applyNumberFormat="1" applyFont="1" applyFill="1" applyBorder="1" applyAlignment="1">
      <alignment horizontal="center" vertical="center"/>
    </xf>
    <xf numFmtId="164" fontId="5" fillId="7" borderId="7" xfId="1" applyNumberFormat="1" applyFont="1" applyFill="1" applyBorder="1" applyAlignment="1">
      <alignment horizontal="center" vertical="center"/>
    </xf>
    <xf numFmtId="164" fontId="5" fillId="7" borderId="21" xfId="1" applyNumberFormat="1" applyFont="1" applyFill="1" applyBorder="1" applyAlignment="1">
      <alignment horizontal="center" vertical="center"/>
    </xf>
    <xf numFmtId="164" fontId="0" fillId="0" borderId="0" xfId="2" applyNumberFormat="1" applyFont="1" applyFill="1"/>
    <xf numFmtId="0" fontId="6" fillId="5" borderId="28" xfId="0" applyFont="1" applyFill="1" applyBorder="1" applyAlignment="1">
      <alignment horizontal="center" vertical="center"/>
    </xf>
    <xf numFmtId="164" fontId="7" fillId="6" borderId="52" xfId="1" applyNumberFormat="1" applyFont="1" applyFill="1" applyBorder="1" applyAlignment="1">
      <alignment horizontal="center" vertical="center"/>
    </xf>
    <xf numFmtId="164" fontId="7" fillId="6" borderId="40" xfId="1" applyNumberFormat="1" applyFont="1" applyFill="1" applyBorder="1" applyAlignment="1">
      <alignment horizontal="center" vertical="center"/>
    </xf>
    <xf numFmtId="164" fontId="7" fillId="8" borderId="8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64" fontId="14" fillId="6" borderId="50" xfId="1" applyNumberFormat="1" applyFont="1" applyFill="1" applyBorder="1" applyAlignment="1">
      <alignment horizontal="center" vertical="center"/>
    </xf>
    <xf numFmtId="164" fontId="14" fillId="8" borderId="21" xfId="1" applyNumberFormat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164" fontId="14" fillId="4" borderId="50" xfId="1" applyNumberFormat="1" applyFont="1" applyFill="1" applyBorder="1" applyAlignment="1">
      <alignment horizontal="center" vertical="center"/>
    </xf>
    <xf numFmtId="164" fontId="14" fillId="4" borderId="21" xfId="1" applyNumberFormat="1" applyFont="1" applyFill="1" applyBorder="1" applyAlignment="1">
      <alignment horizontal="center" vertical="center"/>
    </xf>
    <xf numFmtId="164" fontId="14" fillId="4" borderId="51" xfId="1" applyNumberFormat="1" applyFont="1" applyFill="1" applyBorder="1" applyAlignment="1">
      <alignment horizontal="center" vertical="center"/>
    </xf>
    <xf numFmtId="164" fontId="14" fillId="4" borderId="32" xfId="1" applyNumberFormat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5" fillId="10" borderId="24" xfId="1" applyFont="1" applyFill="1" applyBorder="1" applyAlignment="1">
      <alignment horizontal="center" vertical="center"/>
    </xf>
    <xf numFmtId="0" fontId="5" fillId="10" borderId="3" xfId="1" applyFont="1" applyFill="1" applyBorder="1" applyAlignment="1">
      <alignment horizontal="center" vertical="center"/>
    </xf>
    <xf numFmtId="166" fontId="7" fillId="11" borderId="28" xfId="1" applyNumberFormat="1" applyFont="1" applyFill="1" applyBorder="1" applyAlignment="1">
      <alignment horizontal="right" vertical="center"/>
    </xf>
    <xf numFmtId="166" fontId="7" fillId="11" borderId="44" xfId="1" applyNumberFormat="1" applyFont="1" applyFill="1" applyBorder="1" applyAlignment="1">
      <alignment horizontal="right" vertical="center"/>
    </xf>
    <xf numFmtId="166" fontId="7" fillId="11" borderId="46" xfId="1" applyNumberFormat="1" applyFont="1" applyFill="1" applyBorder="1" applyAlignment="1">
      <alignment horizontal="right" vertical="center"/>
    </xf>
    <xf numFmtId="166" fontId="7" fillId="11" borderId="45" xfId="1" applyNumberFormat="1" applyFont="1" applyFill="1" applyBorder="1" applyAlignment="1">
      <alignment horizontal="right" vertical="center"/>
    </xf>
    <xf numFmtId="10" fontId="6" fillId="5" borderId="37" xfId="0" quotePrefix="1" applyNumberFormat="1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164" fontId="14" fillId="7" borderId="20" xfId="1" applyNumberFormat="1" applyFont="1" applyFill="1" applyBorder="1" applyAlignment="1">
      <alignment horizontal="center" vertical="center"/>
    </xf>
    <xf numFmtId="164" fontId="14" fillId="7" borderId="36" xfId="1" applyNumberFormat="1" applyFont="1" applyFill="1" applyBorder="1" applyAlignment="1">
      <alignment horizontal="center" vertical="center"/>
    </xf>
    <xf numFmtId="164" fontId="7" fillId="9" borderId="49" xfId="1" applyNumberFormat="1" applyFont="1" applyFill="1" applyBorder="1" applyAlignment="1">
      <alignment horizontal="center" vertical="center"/>
    </xf>
    <xf numFmtId="164" fontId="7" fillId="9" borderId="50" xfId="1" applyNumberFormat="1" applyFont="1" applyFill="1" applyBorder="1" applyAlignment="1">
      <alignment horizontal="center" vertical="center"/>
    </xf>
    <xf numFmtId="164" fontId="7" fillId="9" borderId="52" xfId="1" applyNumberFormat="1" applyFont="1" applyFill="1" applyBorder="1" applyAlignment="1">
      <alignment horizontal="center" vertical="center"/>
    </xf>
    <xf numFmtId="10" fontId="6" fillId="5" borderId="54" xfId="0" quotePrefix="1" applyNumberFormat="1" applyFont="1" applyFill="1" applyBorder="1" applyAlignment="1">
      <alignment horizontal="center" vertical="center"/>
    </xf>
    <xf numFmtId="166" fontId="7" fillId="11" borderId="55" xfId="1" applyNumberFormat="1" applyFont="1" applyFill="1" applyBorder="1" applyAlignment="1">
      <alignment horizontal="right" vertical="center"/>
    </xf>
    <xf numFmtId="166" fontId="7" fillId="11" borderId="30" xfId="1" applyNumberFormat="1" applyFont="1" applyFill="1" applyBorder="1" applyAlignment="1">
      <alignment horizontal="right" vertical="center"/>
    </xf>
    <xf numFmtId="166" fontId="7" fillId="11" borderId="41" xfId="1" applyNumberFormat="1" applyFont="1" applyFill="1" applyBorder="1" applyAlignment="1">
      <alignment horizontal="right" vertical="center"/>
    </xf>
    <xf numFmtId="166" fontId="7" fillId="11" borderId="29" xfId="1" applyNumberFormat="1" applyFont="1" applyFill="1" applyBorder="1" applyAlignment="1">
      <alignment horizontal="right" vertical="center"/>
    </xf>
    <xf numFmtId="166" fontId="7" fillId="11" borderId="56" xfId="1" applyNumberFormat="1" applyFont="1" applyFill="1" applyBorder="1" applyAlignment="1">
      <alignment horizontal="right" vertical="center"/>
    </xf>
    <xf numFmtId="166" fontId="7" fillId="11" borderId="57" xfId="1" applyNumberFormat="1" applyFont="1" applyFill="1" applyBorder="1" applyAlignment="1">
      <alignment horizontal="right" vertical="center"/>
    </xf>
    <xf numFmtId="166" fontId="14" fillId="4" borderId="41" xfId="1" applyNumberFormat="1" applyFont="1" applyFill="1" applyBorder="1" applyAlignment="1">
      <alignment horizontal="right" vertical="center"/>
    </xf>
    <xf numFmtId="166" fontId="14" fillId="4" borderId="29" xfId="1" applyNumberFormat="1" applyFont="1" applyFill="1" applyBorder="1" applyAlignment="1">
      <alignment horizontal="right" vertical="center"/>
    </xf>
    <xf numFmtId="166" fontId="7" fillId="11" borderId="54" xfId="1" applyNumberFormat="1" applyFont="1" applyFill="1" applyBorder="1" applyAlignment="1">
      <alignment horizontal="right" vertical="center"/>
    </xf>
    <xf numFmtId="166" fontId="7" fillId="11" borderId="37" xfId="1" applyNumberFormat="1" applyFont="1" applyFill="1" applyBorder="1" applyAlignment="1">
      <alignment horizontal="right" vertical="center"/>
    </xf>
    <xf numFmtId="166" fontId="7" fillId="11" borderId="58" xfId="1" applyNumberFormat="1" applyFont="1" applyFill="1" applyBorder="1" applyAlignment="1">
      <alignment horizontal="right" vertical="center"/>
    </xf>
    <xf numFmtId="166" fontId="14" fillId="4" borderId="56" xfId="1" applyNumberFormat="1" applyFont="1" applyFill="1" applyBorder="1" applyAlignment="1">
      <alignment horizontal="right" vertical="center"/>
    </xf>
    <xf numFmtId="166" fontId="14" fillId="4" borderId="38" xfId="1" applyNumberFormat="1" applyFont="1" applyFill="1" applyBorder="1" applyAlignment="1">
      <alignment horizontal="right" vertical="center"/>
    </xf>
    <xf numFmtId="166" fontId="7" fillId="4" borderId="58" xfId="1" applyNumberFormat="1" applyFont="1" applyFill="1" applyBorder="1" applyAlignment="1">
      <alignment horizontal="right" vertical="center"/>
    </xf>
    <xf numFmtId="166" fontId="7" fillId="4" borderId="17" xfId="1" applyNumberFormat="1" applyFont="1" applyFill="1" applyBorder="1" applyAlignment="1">
      <alignment horizontal="right" vertical="center"/>
    </xf>
    <xf numFmtId="166" fontId="7" fillId="3" borderId="41" xfId="1" applyNumberFormat="1" applyFont="1" applyFill="1" applyBorder="1" applyAlignment="1">
      <alignment horizontal="right" vertical="center"/>
    </xf>
    <xf numFmtId="166" fontId="7" fillId="3" borderId="29" xfId="1" applyNumberFormat="1" applyFont="1" applyFill="1" applyBorder="1" applyAlignment="1">
      <alignment horizontal="right" vertical="center"/>
    </xf>
    <xf numFmtId="166" fontId="7" fillId="4" borderId="41" xfId="1" applyNumberFormat="1" applyFont="1" applyFill="1" applyBorder="1" applyAlignment="1">
      <alignment horizontal="right" vertical="center"/>
    </xf>
    <xf numFmtId="166" fontId="7" fillId="4" borderId="29" xfId="1" applyNumberFormat="1" applyFont="1" applyFill="1" applyBorder="1" applyAlignment="1">
      <alignment horizontal="right" vertical="center"/>
    </xf>
    <xf numFmtId="166" fontId="7" fillId="3" borderId="54" xfId="1" applyNumberFormat="1" applyFont="1" applyFill="1" applyBorder="1" applyAlignment="1">
      <alignment horizontal="right" vertical="center"/>
    </xf>
    <xf numFmtId="166" fontId="7" fillId="3" borderId="37" xfId="1" applyNumberFormat="1" applyFont="1" applyFill="1" applyBorder="1" applyAlignment="1">
      <alignment horizontal="right" vertical="center"/>
    </xf>
    <xf numFmtId="0" fontId="19" fillId="0" borderId="45" xfId="0" applyFont="1" applyBorder="1"/>
    <xf numFmtId="0" fontId="19" fillId="0" borderId="44" xfId="0" applyFont="1" applyBorder="1"/>
    <xf numFmtId="0" fontId="19" fillId="0" borderId="46" xfId="0" applyFont="1" applyBorder="1"/>
    <xf numFmtId="0" fontId="6" fillId="5" borderId="59" xfId="0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/>
    </xf>
    <xf numFmtId="166" fontId="7" fillId="11" borderId="60" xfId="1" applyNumberFormat="1" applyFont="1" applyFill="1" applyBorder="1" applyAlignment="1">
      <alignment horizontal="right" vertical="center"/>
    </xf>
    <xf numFmtId="166" fontId="7" fillId="11" borderId="61" xfId="1" applyNumberFormat="1" applyFont="1" applyFill="1" applyBorder="1" applyAlignment="1">
      <alignment horizontal="right" vertical="center"/>
    </xf>
    <xf numFmtId="166" fontId="7" fillId="3" borderId="61" xfId="1" applyNumberFormat="1" applyFont="1" applyFill="1" applyBorder="1" applyAlignment="1">
      <alignment horizontal="right" vertical="center"/>
    </xf>
    <xf numFmtId="166" fontId="7" fillId="11" borderId="53" xfId="1" applyNumberFormat="1" applyFont="1" applyFill="1" applyBorder="1" applyAlignment="1">
      <alignment horizontal="right" vertical="center"/>
    </xf>
    <xf numFmtId="166" fontId="7" fillId="3" borderId="53" xfId="1" applyNumberFormat="1" applyFont="1" applyFill="1" applyBorder="1" applyAlignment="1">
      <alignment horizontal="right" vertical="center"/>
    </xf>
    <xf numFmtId="166" fontId="7" fillId="3" borderId="60" xfId="1" applyNumberFormat="1" applyFont="1" applyFill="1" applyBorder="1" applyAlignment="1">
      <alignment horizontal="right" vertical="center"/>
    </xf>
    <xf numFmtId="166" fontId="7" fillId="4" borderId="61" xfId="1" applyNumberFormat="1" applyFont="1" applyFill="1" applyBorder="1" applyAlignment="1">
      <alignment horizontal="right" vertical="center"/>
    </xf>
    <xf numFmtId="166" fontId="7" fillId="3" borderId="62" xfId="1" applyNumberFormat="1" applyFont="1" applyFill="1" applyBorder="1" applyAlignment="1">
      <alignment horizontal="right" vertical="center"/>
    </xf>
    <xf numFmtId="164" fontId="5" fillId="11" borderId="59" xfId="0" applyNumberFormat="1" applyFont="1" applyFill="1" applyBorder="1" applyAlignment="1">
      <alignment horizontal="center" vertical="center"/>
    </xf>
    <xf numFmtId="164" fontId="5" fillId="11" borderId="61" xfId="0" applyNumberFormat="1" applyFont="1" applyFill="1" applyBorder="1" applyAlignment="1">
      <alignment horizontal="center" vertical="center"/>
    </xf>
    <xf numFmtId="164" fontId="5" fillId="11" borderId="53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166" fontId="7" fillId="3" borderId="50" xfId="1" applyNumberFormat="1" applyFont="1" applyFill="1" applyBorder="1" applyAlignment="1">
      <alignment horizontal="right" vertical="center"/>
    </xf>
    <xf numFmtId="166" fontId="7" fillId="4" borderId="49" xfId="1" applyNumberFormat="1" applyFont="1" applyFill="1" applyBorder="1" applyAlignment="1">
      <alignment horizontal="right" vertical="center"/>
    </xf>
    <xf numFmtId="166" fontId="7" fillId="4" borderId="51" xfId="1" applyNumberFormat="1" applyFont="1" applyFill="1" applyBorder="1" applyAlignment="1">
      <alignment horizontal="right" vertical="center"/>
    </xf>
    <xf numFmtId="164" fontId="5" fillId="11" borderId="5" xfId="0" applyNumberFormat="1" applyFont="1" applyFill="1" applyBorder="1" applyAlignment="1">
      <alignment horizontal="center" vertical="center"/>
    </xf>
    <xf numFmtId="164" fontId="5" fillId="11" borderId="20" xfId="0" applyNumberFormat="1" applyFont="1" applyFill="1" applyBorder="1" applyAlignment="1">
      <alignment horizontal="center" vertical="center"/>
    </xf>
    <xf numFmtId="164" fontId="5" fillId="11" borderId="6" xfId="0" applyNumberFormat="1" applyFont="1" applyFill="1" applyBorder="1" applyAlignment="1">
      <alignment horizontal="center" vertical="center"/>
    </xf>
    <xf numFmtId="0" fontId="0" fillId="0" borderId="61" xfId="0" applyFont="1" applyBorder="1"/>
    <xf numFmtId="0" fontId="19" fillId="0" borderId="59" xfId="0" applyFont="1" applyBorder="1"/>
    <xf numFmtId="0" fontId="19" fillId="0" borderId="61" xfId="0" applyFont="1" applyBorder="1"/>
    <xf numFmtId="0" fontId="18" fillId="5" borderId="18" xfId="0" applyFont="1" applyFill="1" applyBorder="1" applyAlignment="1">
      <alignment horizontal="center" vertical="center"/>
    </xf>
    <xf numFmtId="0" fontId="19" fillId="0" borderId="62" xfId="0" applyFont="1" applyBorder="1"/>
    <xf numFmtId="164" fontId="14" fillId="4" borderId="14" xfId="1" applyNumberFormat="1" applyFont="1" applyFill="1" applyBorder="1" applyAlignment="1">
      <alignment horizontal="center" vertical="center"/>
    </xf>
    <xf numFmtId="164" fontId="14" fillId="4" borderId="10" xfId="1" applyNumberFormat="1" applyFont="1" applyFill="1" applyBorder="1" applyAlignment="1">
      <alignment horizontal="center" vertical="center"/>
    </xf>
    <xf numFmtId="164" fontId="14" fillId="4" borderId="49" xfId="1" applyNumberFormat="1" applyFont="1" applyFill="1" applyBorder="1" applyAlignment="1">
      <alignment horizontal="center" vertical="center"/>
    </xf>
    <xf numFmtId="164" fontId="7" fillId="4" borderId="29" xfId="1" applyNumberFormat="1" applyFont="1" applyFill="1" applyBorder="1" applyAlignment="1">
      <alignment horizontal="center" vertical="center"/>
    </xf>
    <xf numFmtId="164" fontId="7" fillId="4" borderId="49" xfId="1" applyNumberFormat="1" applyFont="1" applyFill="1" applyBorder="1" applyAlignment="1">
      <alignment horizontal="center" vertical="center"/>
    </xf>
    <xf numFmtId="164" fontId="20" fillId="4" borderId="7" xfId="1" applyNumberFormat="1" applyFont="1" applyFill="1" applyBorder="1" applyAlignment="1">
      <alignment horizontal="center" vertical="center"/>
    </xf>
    <xf numFmtId="164" fontId="20" fillId="4" borderId="8" xfId="1" applyNumberFormat="1" applyFont="1" applyFill="1" applyBorder="1" applyAlignment="1">
      <alignment horizontal="center" vertical="center"/>
    </xf>
    <xf numFmtId="164" fontId="20" fillId="4" borderId="25" xfId="1" applyNumberFormat="1" applyFont="1" applyFill="1" applyBorder="1" applyAlignment="1">
      <alignment horizontal="center" vertical="center"/>
    </xf>
    <xf numFmtId="164" fontId="20" fillId="4" borderId="10" xfId="1" applyNumberFormat="1" applyFont="1" applyFill="1" applyBorder="1" applyAlignment="1">
      <alignment horizontal="center" vertical="center"/>
    </xf>
    <xf numFmtId="164" fontId="7" fillId="4" borderId="8" xfId="1" applyNumberFormat="1" applyFont="1" applyFill="1" applyBorder="1" applyAlignment="1">
      <alignment horizontal="center" vertical="center"/>
    </xf>
    <xf numFmtId="166" fontId="7" fillId="11" borderId="27" xfId="1" applyNumberFormat="1" applyFont="1" applyFill="1" applyBorder="1" applyAlignment="1">
      <alignment horizontal="right" vertical="center"/>
    </xf>
    <xf numFmtId="166" fontId="7" fillId="11" borderId="24" xfId="1" applyNumberFormat="1" applyFont="1" applyFill="1" applyBorder="1" applyAlignment="1">
      <alignment horizontal="right" vertical="center"/>
    </xf>
    <xf numFmtId="166" fontId="7" fillId="11" borderId="50" xfId="1" applyNumberFormat="1" applyFont="1" applyFill="1" applyBorder="1" applyAlignment="1">
      <alignment horizontal="right" vertical="center"/>
    </xf>
    <xf numFmtId="166" fontId="7" fillId="11" borderId="52" xfId="1" applyNumberFormat="1" applyFont="1" applyFill="1" applyBorder="1" applyAlignment="1">
      <alignment horizontal="right" vertical="center"/>
    </xf>
    <xf numFmtId="166" fontId="7" fillId="11" borderId="59" xfId="1" applyNumberFormat="1" applyFont="1" applyFill="1" applyBorder="1" applyAlignment="1">
      <alignment horizontal="right" vertical="center"/>
    </xf>
    <xf numFmtId="166" fontId="7" fillId="11" borderId="62" xfId="1" applyNumberFormat="1" applyFont="1" applyFill="1" applyBorder="1" applyAlignment="1">
      <alignment horizontal="right" vertical="center"/>
    </xf>
    <xf numFmtId="166" fontId="7" fillId="4" borderId="60" xfId="1" applyNumberFormat="1" applyFont="1" applyFill="1" applyBorder="1" applyAlignment="1">
      <alignment horizontal="right" vertical="center"/>
    </xf>
    <xf numFmtId="164" fontId="0" fillId="0" borderId="0" xfId="2" applyNumberFormat="1" applyFont="1" applyFill="1" applyBorder="1"/>
    <xf numFmtId="166" fontId="7" fillId="4" borderId="53" xfId="1" applyNumberFormat="1" applyFont="1" applyFill="1" applyBorder="1" applyAlignment="1">
      <alignment horizontal="right" vertical="center"/>
    </xf>
    <xf numFmtId="0" fontId="19" fillId="11" borderId="45" xfId="0" applyFont="1" applyFill="1" applyBorder="1"/>
    <xf numFmtId="0" fontId="19" fillId="11" borderId="44" xfId="0" applyFont="1" applyFill="1" applyBorder="1"/>
    <xf numFmtId="0" fontId="19" fillId="11" borderId="46" xfId="0" applyFont="1" applyFill="1" applyBorder="1"/>
    <xf numFmtId="0" fontId="19" fillId="11" borderId="46" xfId="0" applyFont="1" applyFill="1" applyBorder="1" applyAlignment="1">
      <alignment wrapText="1"/>
    </xf>
    <xf numFmtId="0" fontId="0" fillId="11" borderId="44" xfId="0" applyFont="1" applyFill="1" applyBorder="1"/>
    <xf numFmtId="0" fontId="0" fillId="11" borderId="43" xfId="0" applyFont="1" applyFill="1" applyBorder="1"/>
    <xf numFmtId="0" fontId="0" fillId="11" borderId="28" xfId="0" applyFont="1" applyFill="1" applyBorder="1"/>
    <xf numFmtId="0" fontId="0" fillId="11" borderId="46" xfId="0" applyFont="1" applyFill="1" applyBorder="1"/>
    <xf numFmtId="0" fontId="19" fillId="11" borderId="59" xfId="0" applyFont="1" applyFill="1" applyBorder="1"/>
    <xf numFmtId="0" fontId="19" fillId="11" borderId="61" xfId="0" applyFont="1" applyFill="1" applyBorder="1"/>
    <xf numFmtId="0" fontId="19" fillId="11" borderId="62" xfId="0" applyFont="1" applyFill="1" applyBorder="1"/>
    <xf numFmtId="0" fontId="19" fillId="11" borderId="53" xfId="0" applyFont="1" applyFill="1" applyBorder="1"/>
    <xf numFmtId="166" fontId="7" fillId="11" borderId="49" xfId="1" applyNumberFormat="1" applyFont="1" applyFill="1" applyBorder="1" applyAlignment="1">
      <alignment horizontal="right" vertical="center"/>
    </xf>
    <xf numFmtId="0" fontId="19" fillId="11" borderId="60" xfId="0" applyFont="1" applyFill="1" applyBorder="1"/>
    <xf numFmtId="166" fontId="7" fillId="11" borderId="35" xfId="1" applyNumberFormat="1" applyFont="1" applyFill="1" applyBorder="1" applyAlignment="1">
      <alignment horizontal="right" vertical="center"/>
    </xf>
    <xf numFmtId="166" fontId="7" fillId="4" borderId="30" xfId="1" applyNumberFormat="1" applyFont="1" applyFill="1" applyBorder="1" applyAlignment="1">
      <alignment horizontal="right" vertical="center"/>
    </xf>
    <xf numFmtId="166" fontId="7" fillId="4" borderId="38" xfId="1" applyNumberFormat="1" applyFont="1" applyFill="1" applyBorder="1" applyAlignment="1">
      <alignment horizontal="right" vertical="center"/>
    </xf>
    <xf numFmtId="166" fontId="7" fillId="4" borderId="11" xfId="1" applyNumberFormat="1" applyFont="1" applyFill="1" applyBorder="1" applyAlignment="1">
      <alignment horizontal="right" vertical="center"/>
    </xf>
    <xf numFmtId="166" fontId="7" fillId="4" borderId="37" xfId="1" applyNumberFormat="1" applyFont="1" applyFill="1" applyBorder="1" applyAlignment="1">
      <alignment horizontal="right" vertical="center"/>
    </xf>
    <xf numFmtId="0" fontId="6" fillId="7" borderId="36" xfId="0" applyFont="1" applyFill="1" applyBorder="1" applyAlignment="1">
      <alignment horizontal="center" vertical="center"/>
    </xf>
    <xf numFmtId="164" fontId="7" fillId="4" borderId="13" xfId="1" applyNumberFormat="1" applyFont="1" applyFill="1" applyBorder="1" applyAlignment="1">
      <alignment horizontal="center" vertical="center"/>
    </xf>
    <xf numFmtId="166" fontId="7" fillId="4" borderId="59" xfId="1" applyNumberFormat="1" applyFont="1" applyFill="1" applyBorder="1" applyAlignment="1">
      <alignment horizontal="right" vertical="center"/>
    </xf>
    <xf numFmtId="166" fontId="7" fillId="4" borderId="55" xfId="1" applyNumberFormat="1" applyFont="1" applyFill="1" applyBorder="1" applyAlignment="1">
      <alignment horizontal="right" vertical="center"/>
    </xf>
    <xf numFmtId="0" fontId="0" fillId="11" borderId="61" xfId="0" applyFont="1" applyFill="1" applyBorder="1"/>
    <xf numFmtId="164" fontId="5" fillId="11" borderId="63" xfId="0" applyNumberFormat="1" applyFont="1" applyFill="1" applyBorder="1" applyAlignment="1">
      <alignment horizontal="center" vertical="center"/>
    </xf>
    <xf numFmtId="164" fontId="5" fillId="11" borderId="64" xfId="0" applyNumberFormat="1" applyFont="1" applyFill="1" applyBorder="1" applyAlignment="1">
      <alignment horizontal="center" vertical="center"/>
    </xf>
    <xf numFmtId="0" fontId="0" fillId="11" borderId="53" xfId="0" applyFont="1" applyFill="1" applyBorder="1"/>
    <xf numFmtId="164" fontId="20" fillId="4" borderId="21" xfId="1" applyNumberFormat="1" applyFont="1" applyFill="1" applyBorder="1" applyAlignment="1">
      <alignment horizontal="center" vertical="center"/>
    </xf>
    <xf numFmtId="164" fontId="20" fillId="4" borderId="14" xfId="1" applyNumberFormat="1" applyFont="1" applyFill="1" applyBorder="1" applyAlignment="1">
      <alignment horizontal="center" vertical="center"/>
    </xf>
    <xf numFmtId="164" fontId="0" fillId="11" borderId="29" xfId="2" applyNumberFormat="1" applyFont="1" applyFill="1" applyBorder="1"/>
    <xf numFmtId="164" fontId="0" fillId="4" borderId="29" xfId="2" applyNumberFormat="1" applyFont="1" applyFill="1" applyBorder="1"/>
    <xf numFmtId="0" fontId="19" fillId="11" borderId="61" xfId="0" applyFont="1" applyFill="1" applyBorder="1" applyAlignment="1">
      <alignment wrapText="1"/>
    </xf>
    <xf numFmtId="0" fontId="19" fillId="0" borderId="60" xfId="0" applyFont="1" applyBorder="1"/>
    <xf numFmtId="0" fontId="18" fillId="5" borderId="46" xfId="0" applyFont="1" applyFill="1" applyBorder="1" applyAlignment="1">
      <alignment horizontal="center" vertical="center"/>
    </xf>
    <xf numFmtId="164" fontId="5" fillId="11" borderId="42" xfId="0" applyNumberFormat="1" applyFont="1" applyFill="1" applyBorder="1" applyAlignment="1">
      <alignment horizontal="center" vertical="center"/>
    </xf>
    <xf numFmtId="164" fontId="5" fillId="11" borderId="44" xfId="0" applyNumberFormat="1" applyFont="1" applyFill="1" applyBorder="1" applyAlignment="1">
      <alignment horizontal="center" vertical="center"/>
    </xf>
    <xf numFmtId="164" fontId="5" fillId="11" borderId="47" xfId="0" applyNumberFormat="1" applyFont="1" applyFill="1" applyBorder="1" applyAlignment="1">
      <alignment horizontal="center" vertical="center"/>
    </xf>
    <xf numFmtId="164" fontId="0" fillId="0" borderId="48" xfId="2" applyNumberFormat="1" applyFont="1" applyFill="1" applyBorder="1"/>
    <xf numFmtId="164" fontId="0" fillId="11" borderId="30" xfId="2" applyNumberFormat="1" applyFont="1" applyFill="1" applyBorder="1"/>
    <xf numFmtId="164" fontId="0" fillId="11" borderId="48" xfId="2" applyNumberFormat="1" applyFont="1" applyFill="1" applyBorder="1"/>
    <xf numFmtId="0" fontId="0" fillId="11" borderId="59" xfId="0" applyFont="1" applyFill="1" applyBorder="1"/>
    <xf numFmtId="0" fontId="18" fillId="5" borderId="36" xfId="0" applyFont="1" applyFill="1" applyBorder="1" applyAlignment="1">
      <alignment horizontal="center" vertical="center"/>
    </xf>
    <xf numFmtId="166" fontId="7" fillId="11" borderId="22" xfId="1" applyNumberFormat="1" applyFont="1" applyFill="1" applyBorder="1" applyAlignment="1">
      <alignment horizontal="right" vertical="center"/>
    </xf>
    <xf numFmtId="166" fontId="7" fillId="11" borderId="20" xfId="1" applyNumberFormat="1" applyFont="1" applyFill="1" applyBorder="1" applyAlignment="1">
      <alignment horizontal="right" vertical="center"/>
    </xf>
    <xf numFmtId="166" fontId="7" fillId="11" borderId="15" xfId="1" applyNumberFormat="1" applyFont="1" applyFill="1" applyBorder="1" applyAlignment="1">
      <alignment horizontal="right" vertical="center"/>
    </xf>
    <xf numFmtId="0" fontId="19" fillId="11" borderId="65" xfId="0" applyFont="1" applyFill="1" applyBorder="1" applyAlignment="1">
      <alignment wrapText="1"/>
    </xf>
    <xf numFmtId="0" fontId="0" fillId="11" borderId="65" xfId="0" applyFont="1" applyFill="1" applyBorder="1"/>
    <xf numFmtId="164" fontId="0" fillId="4" borderId="38" xfId="2" applyNumberFormat="1" applyFont="1" applyFill="1" applyBorder="1"/>
    <xf numFmtId="0" fontId="0" fillId="0" borderId="62" xfId="0" applyFont="1" applyBorder="1"/>
    <xf numFmtId="164" fontId="5" fillId="7" borderId="34" xfId="0" applyNumberFormat="1" applyFont="1" applyFill="1" applyBorder="1" applyAlignment="1">
      <alignment horizontal="center" vertical="center"/>
    </xf>
    <xf numFmtId="164" fontId="5" fillId="7" borderId="29" xfId="0" applyNumberFormat="1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horizontal="center" vertical="center"/>
    </xf>
    <xf numFmtId="166" fontId="7" fillId="4" borderId="47" xfId="1" applyNumberFormat="1" applyFont="1" applyFill="1" applyBorder="1" applyAlignment="1">
      <alignment horizontal="right" vertical="center"/>
    </xf>
    <xf numFmtId="164" fontId="7" fillId="9" borderId="51" xfId="1" applyNumberFormat="1" applyFont="1" applyFill="1" applyBorder="1" applyAlignment="1">
      <alignment horizontal="center" vertical="center"/>
    </xf>
    <xf numFmtId="166" fontId="7" fillId="3" borderId="20" xfId="1" applyNumberFormat="1" applyFont="1" applyFill="1" applyBorder="1" applyAlignment="1">
      <alignment horizontal="right" vertical="center"/>
    </xf>
    <xf numFmtId="166" fontId="7" fillId="4" borderId="20" xfId="1" applyNumberFormat="1" applyFont="1" applyFill="1" applyBorder="1" applyAlignment="1">
      <alignment horizontal="right" vertical="center"/>
    </xf>
    <xf numFmtId="166" fontId="7" fillId="3" borderId="36" xfId="1" applyNumberFormat="1" applyFont="1" applyFill="1" applyBorder="1" applyAlignment="1">
      <alignment horizontal="right" vertical="center"/>
    </xf>
    <xf numFmtId="10" fontId="6" fillId="5" borderId="41" xfId="0" quotePrefix="1" applyNumberFormat="1" applyFont="1" applyFill="1" applyBorder="1" applyAlignment="1">
      <alignment horizontal="center" vertical="center"/>
    </xf>
    <xf numFmtId="10" fontId="6" fillId="5" borderId="29" xfId="0" quotePrefix="1" applyNumberFormat="1" applyFont="1" applyFill="1" applyBorder="1" applyAlignment="1">
      <alignment horizontal="center" vertical="center"/>
    </xf>
    <xf numFmtId="164" fontId="0" fillId="4" borderId="30" xfId="2" applyNumberFormat="1" applyFont="1" applyFill="1" applyBorder="1"/>
    <xf numFmtId="164" fontId="0" fillId="4" borderId="53" xfId="2" applyNumberFormat="1" applyFont="1" applyFill="1" applyBorder="1"/>
    <xf numFmtId="164" fontId="7" fillId="4" borderId="26" xfId="1" applyNumberFormat="1" applyFont="1" applyFill="1" applyBorder="1" applyAlignment="1">
      <alignment horizontal="center" vertical="center"/>
    </xf>
    <xf numFmtId="164" fontId="7" fillId="4" borderId="51" xfId="1" applyNumberFormat="1" applyFont="1" applyFill="1" applyBorder="1" applyAlignment="1">
      <alignment horizontal="center" vertical="center"/>
    </xf>
    <xf numFmtId="164" fontId="14" fillId="4" borderId="8" xfId="1" applyNumberFormat="1" applyFont="1" applyFill="1" applyBorder="1" applyAlignment="1">
      <alignment horizontal="center" vertical="center"/>
    </xf>
    <xf numFmtId="164" fontId="14" fillId="4" borderId="40" xfId="1" applyNumberFormat="1" applyFont="1" applyFill="1" applyBorder="1" applyAlignment="1">
      <alignment horizontal="center" vertical="center"/>
    </xf>
    <xf numFmtId="166" fontId="14" fillId="4" borderId="53" xfId="1" applyNumberFormat="1" applyFont="1" applyFill="1" applyBorder="1" applyAlignment="1">
      <alignment horizontal="right" vertical="center"/>
    </xf>
    <xf numFmtId="166" fontId="14" fillId="4" borderId="46" xfId="1" applyNumberFormat="1" applyFont="1" applyFill="1" applyBorder="1" applyAlignment="1">
      <alignment horizontal="right" vertical="center"/>
    </xf>
    <xf numFmtId="166" fontId="14" fillId="4" borderId="50" xfId="1" applyNumberFormat="1" applyFont="1" applyFill="1" applyBorder="1" applyAlignment="1">
      <alignment horizontal="right" vertical="center"/>
    </xf>
    <xf numFmtId="164" fontId="7" fillId="7" borderId="50" xfId="1" applyNumberFormat="1" applyFont="1" applyFill="1" applyBorder="1" applyAlignment="1">
      <alignment horizontal="center" vertical="center"/>
    </xf>
    <xf numFmtId="164" fontId="0" fillId="3" borderId="29" xfId="2" applyNumberFormat="1" applyFont="1" applyFill="1" applyBorder="1"/>
    <xf numFmtId="164" fontId="0" fillId="11" borderId="37" xfId="2" applyNumberFormat="1" applyFont="1" applyFill="1" applyBorder="1"/>
    <xf numFmtId="0" fontId="6" fillId="7" borderId="52" xfId="0" applyFont="1" applyFill="1" applyBorder="1" applyAlignment="1">
      <alignment horizontal="center" vertical="center"/>
    </xf>
    <xf numFmtId="164" fontId="7" fillId="7" borderId="26" xfId="1" applyNumberFormat="1" applyFont="1" applyFill="1" applyBorder="1" applyAlignment="1">
      <alignment horizontal="center" vertical="center"/>
    </xf>
    <xf numFmtId="164" fontId="7" fillId="7" borderId="49" xfId="1" applyNumberFormat="1" applyFont="1" applyFill="1" applyBorder="1" applyAlignment="1">
      <alignment horizontal="center" vertical="center"/>
    </xf>
    <xf numFmtId="164" fontId="7" fillId="7" borderId="33" xfId="1" applyNumberFormat="1" applyFont="1" applyFill="1" applyBorder="1" applyAlignment="1">
      <alignment horizontal="center" vertical="center"/>
    </xf>
    <xf numFmtId="164" fontId="7" fillId="7" borderId="52" xfId="1" applyNumberFormat="1" applyFont="1" applyFill="1" applyBorder="1" applyAlignment="1">
      <alignment horizontal="center" vertical="center"/>
    </xf>
    <xf numFmtId="164" fontId="5" fillId="7" borderId="12" xfId="0" applyNumberFormat="1" applyFont="1" applyFill="1" applyBorder="1" applyAlignment="1">
      <alignment horizontal="center" vertical="center"/>
    </xf>
    <xf numFmtId="164" fontId="5" fillId="7" borderId="50" xfId="0" applyNumberFormat="1" applyFont="1" applyFill="1" applyBorder="1" applyAlignment="1">
      <alignment horizontal="center" vertical="center"/>
    </xf>
    <xf numFmtId="164" fontId="5" fillId="7" borderId="40" xfId="0" applyNumberFormat="1" applyFont="1" applyFill="1" applyBorder="1" applyAlignment="1">
      <alignment horizontal="center" vertical="center"/>
    </xf>
    <xf numFmtId="166" fontId="7" fillId="4" borderId="64" xfId="1" applyNumberFormat="1" applyFont="1" applyFill="1" applyBorder="1" applyAlignment="1">
      <alignment horizontal="right" vertical="center"/>
    </xf>
    <xf numFmtId="164" fontId="0" fillId="11" borderId="26" xfId="2" applyNumberFormat="1" applyFont="1" applyFill="1" applyBorder="1"/>
    <xf numFmtId="164" fontId="0" fillId="11" borderId="50" xfId="2" applyNumberFormat="1" applyFont="1" applyFill="1" applyBorder="1"/>
    <xf numFmtId="164" fontId="0" fillId="0" borderId="51" xfId="2" applyNumberFormat="1" applyFont="1" applyFill="1" applyBorder="1"/>
    <xf numFmtId="164" fontId="0" fillId="11" borderId="17" xfId="2" applyNumberFormat="1" applyFont="1" applyFill="1" applyBorder="1"/>
    <xf numFmtId="0" fontId="0" fillId="0" borderId="4" xfId="0" applyFont="1" applyBorder="1"/>
    <xf numFmtId="0" fontId="9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64" fontId="0" fillId="0" borderId="4" xfId="2" applyNumberFormat="1" applyFont="1" applyFill="1" applyBorder="1"/>
    <xf numFmtId="0" fontId="7" fillId="11" borderId="1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left" vertical="top"/>
    </xf>
    <xf numFmtId="0" fontId="7" fillId="11" borderId="5" xfId="1" applyFont="1" applyFill="1" applyBorder="1" applyAlignment="1">
      <alignment vertical="center"/>
    </xf>
    <xf numFmtId="0" fontId="7" fillId="11" borderId="24" xfId="1" applyFont="1" applyFill="1" applyBorder="1" applyAlignment="1">
      <alignment horizontal="center" vertical="center"/>
    </xf>
    <xf numFmtId="0" fontId="7" fillId="11" borderId="21" xfId="1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left" vertical="top"/>
    </xf>
    <xf numFmtId="0" fontId="7" fillId="11" borderId="20" xfId="1" applyFont="1" applyFill="1" applyBorder="1" applyAlignment="1">
      <alignment vertical="center"/>
    </xf>
    <xf numFmtId="0" fontId="7" fillId="11" borderId="18" xfId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left" vertical="top"/>
    </xf>
    <xf numFmtId="0" fontId="7" fillId="11" borderId="15" xfId="1" applyFont="1" applyFill="1" applyBorder="1" applyAlignment="1">
      <alignment vertical="center"/>
    </xf>
    <xf numFmtId="0" fontId="7" fillId="11" borderId="16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top"/>
    </xf>
    <xf numFmtId="0" fontId="7" fillId="11" borderId="6" xfId="1" applyFont="1" applyFill="1" applyBorder="1" applyAlignment="1">
      <alignment vertical="center"/>
    </xf>
    <xf numFmtId="0" fontId="7" fillId="11" borderId="27" xfId="1" applyFont="1" applyFill="1" applyBorder="1" applyAlignment="1">
      <alignment horizontal="center" vertical="center"/>
    </xf>
    <xf numFmtId="0" fontId="7" fillId="11" borderId="25" xfId="1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left" vertical="top"/>
    </xf>
    <xf numFmtId="0" fontId="7" fillId="11" borderId="22" xfId="1" applyFont="1" applyFill="1" applyBorder="1" applyAlignment="1">
      <alignment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0" fontId="14" fillId="3" borderId="24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left" vertical="top"/>
    </xf>
    <xf numFmtId="0" fontId="14" fillId="3" borderId="20" xfId="1" applyFont="1" applyFill="1" applyBorder="1" applyAlignment="1">
      <alignment vertical="center"/>
    </xf>
    <xf numFmtId="0" fontId="7" fillId="11" borderId="32" xfId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center"/>
    </xf>
    <xf numFmtId="0" fontId="7" fillId="11" borderId="6" xfId="1" applyFont="1" applyFill="1" applyBorder="1" applyAlignment="1">
      <alignment horizontal="left" vertical="center"/>
    </xf>
    <xf numFmtId="0" fontId="7" fillId="11" borderId="3" xfId="1" applyFont="1" applyFill="1" applyBorder="1" applyAlignment="1">
      <alignment horizontal="center" vertical="center"/>
    </xf>
    <xf numFmtId="0" fontId="7" fillId="11" borderId="10" xfId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left" vertical="top"/>
    </xf>
    <xf numFmtId="0" fontId="7" fillId="11" borderId="0" xfId="1" applyFont="1" applyFill="1" applyBorder="1" applyAlignment="1">
      <alignment vertical="center"/>
    </xf>
    <xf numFmtId="0" fontId="14" fillId="0" borderId="35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left" vertical="top"/>
    </xf>
    <xf numFmtId="0" fontId="14" fillId="0" borderId="36" xfId="1" applyFont="1" applyFill="1" applyBorder="1" applyAlignment="1">
      <alignment vertical="center"/>
    </xf>
    <xf numFmtId="0" fontId="14" fillId="0" borderId="24" xfId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top"/>
    </xf>
    <xf numFmtId="0" fontId="14" fillId="0" borderId="20" xfId="1" applyFont="1" applyFill="1" applyBorder="1" applyAlignment="1">
      <alignment vertical="center"/>
    </xf>
    <xf numFmtId="0" fontId="7" fillId="11" borderId="35" xfId="1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left" vertical="top"/>
    </xf>
    <xf numFmtId="0" fontId="7" fillId="11" borderId="36" xfId="1" applyFont="1" applyFill="1" applyBorder="1" applyAlignment="1">
      <alignment vertical="center"/>
    </xf>
    <xf numFmtId="0" fontId="7" fillId="9" borderId="19" xfId="1" applyFont="1" applyFill="1" applyBorder="1" applyAlignment="1">
      <alignment horizontal="center" vertical="center"/>
    </xf>
    <xf numFmtId="0" fontId="7" fillId="9" borderId="14" xfId="1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left" vertical="top"/>
    </xf>
    <xf numFmtId="0" fontId="7" fillId="9" borderId="13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left" vertical="top"/>
    </xf>
    <xf numFmtId="0" fontId="14" fillId="4" borderId="13" xfId="1" applyFont="1" applyFill="1" applyBorder="1" applyAlignment="1">
      <alignment vertical="center"/>
    </xf>
    <xf numFmtId="0" fontId="14" fillId="4" borderId="41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14" fillId="4" borderId="0" xfId="1" applyFont="1" applyFill="1" applyBorder="1" applyAlignment="1">
      <alignment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21" xfId="1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left" vertical="top"/>
    </xf>
    <xf numFmtId="0" fontId="14" fillId="4" borderId="20" xfId="1" applyFont="1" applyFill="1" applyBorder="1" applyAlignment="1">
      <alignment vertical="center"/>
    </xf>
    <xf numFmtId="0" fontId="14" fillId="4" borderId="24" xfId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vertical="top"/>
    </xf>
    <xf numFmtId="0" fontId="7" fillId="9" borderId="24" xfId="1" applyFont="1" applyFill="1" applyBorder="1" applyAlignment="1">
      <alignment horizontal="center" vertical="center"/>
    </xf>
    <xf numFmtId="0" fontId="7" fillId="9" borderId="21" xfId="1" applyFont="1" applyFill="1" applyBorder="1" applyAlignment="1">
      <alignment horizontal="center" vertical="center"/>
    </xf>
    <xf numFmtId="0" fontId="7" fillId="9" borderId="20" xfId="1" applyFont="1" applyFill="1" applyBorder="1" applyAlignment="1">
      <alignment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10" xfId="1" applyFont="1" applyFill="1" applyBorder="1" applyAlignment="1">
      <alignment horizontal="center" vertical="center"/>
    </xf>
    <xf numFmtId="0" fontId="8" fillId="9" borderId="49" xfId="0" applyFont="1" applyFill="1" applyBorder="1" applyAlignment="1">
      <alignment horizontal="left" vertical="top"/>
    </xf>
    <xf numFmtId="0" fontId="7" fillId="9" borderId="0" xfId="1" applyFont="1" applyFill="1" applyBorder="1" applyAlignment="1">
      <alignment vertical="center"/>
    </xf>
    <xf numFmtId="0" fontId="8" fillId="9" borderId="20" xfId="0" applyFont="1" applyFill="1" applyBorder="1" applyAlignment="1">
      <alignment horizontal="left" vertical="top"/>
    </xf>
    <xf numFmtId="0" fontId="8" fillId="9" borderId="0" xfId="0" applyFont="1" applyFill="1" applyBorder="1" applyAlignment="1">
      <alignment horizontal="left" vertical="top"/>
    </xf>
    <xf numFmtId="0" fontId="7" fillId="9" borderId="41" xfId="1" applyFont="1" applyFill="1" applyBorder="1" applyAlignment="1">
      <alignment horizontal="center" vertical="center"/>
    </xf>
    <xf numFmtId="0" fontId="8" fillId="11" borderId="50" xfId="0" applyFont="1" applyFill="1" applyBorder="1" applyAlignment="1">
      <alignment horizontal="left" vertical="top"/>
    </xf>
    <xf numFmtId="0" fontId="7" fillId="11" borderId="23" xfId="1" applyFont="1" applyFill="1" applyBorder="1" applyAlignment="1">
      <alignment vertical="center"/>
    </xf>
    <xf numFmtId="0" fontId="7" fillId="11" borderId="19" xfId="1" applyFont="1" applyFill="1" applyBorder="1" applyAlignment="1">
      <alignment horizontal="center" vertical="center"/>
    </xf>
    <xf numFmtId="0" fontId="7" fillId="11" borderId="14" xfId="1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left" vertical="top"/>
    </xf>
    <xf numFmtId="0" fontId="7" fillId="11" borderId="13" xfId="1" applyFont="1" applyFill="1" applyBorder="1" applyAlignment="1">
      <alignment vertical="center"/>
    </xf>
    <xf numFmtId="0" fontId="7" fillId="4" borderId="2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left" vertical="top"/>
    </xf>
    <xf numFmtId="0" fontId="14" fillId="4" borderId="6" xfId="1" applyFont="1" applyFill="1" applyBorder="1" applyAlignment="1">
      <alignment vertical="center"/>
    </xf>
    <xf numFmtId="0" fontId="8" fillId="11" borderId="20" xfId="0" applyFont="1" applyFill="1" applyBorder="1" applyAlignment="1">
      <alignment horizontal="left" vertical="center"/>
    </xf>
    <xf numFmtId="0" fontId="7" fillId="11" borderId="22" xfId="0" applyFont="1" applyFill="1" applyBorder="1" applyAlignment="1">
      <alignment horizontal="left" vertical="top"/>
    </xf>
    <xf numFmtId="0" fontId="14" fillId="3" borderId="19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left" vertical="top"/>
    </xf>
    <xf numFmtId="0" fontId="14" fillId="3" borderId="13" xfId="1" applyFont="1" applyFill="1" applyBorder="1" applyAlignment="1">
      <alignment vertical="center"/>
    </xf>
    <xf numFmtId="0" fontId="7" fillId="4" borderId="24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left" vertical="top"/>
    </xf>
    <xf numFmtId="0" fontId="7" fillId="4" borderId="20" xfId="1" applyFont="1" applyFill="1" applyBorder="1" applyAlignment="1">
      <alignment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7" fillId="3" borderId="0" xfId="1" applyFont="1" applyFill="1" applyBorder="1" applyAlignment="1">
      <alignment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top"/>
    </xf>
    <xf numFmtId="0" fontId="7" fillId="4" borderId="13" xfId="1" applyFont="1" applyFill="1" applyBorder="1" applyAlignment="1">
      <alignment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top"/>
    </xf>
    <xf numFmtId="0" fontId="7" fillId="3" borderId="20" xfId="1" applyFont="1" applyFill="1" applyBorder="1" applyAlignment="1">
      <alignment vertical="center"/>
    </xf>
    <xf numFmtId="166" fontId="5" fillId="11" borderId="24" xfId="1" applyNumberFormat="1" applyFont="1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166" fontId="5" fillId="11" borderId="35" xfId="1" applyNumberFormat="1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6" fontId="5" fillId="11" borderId="22" xfId="1" applyNumberFormat="1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166" fontId="5" fillId="11" borderId="20" xfId="1" applyNumberFormat="1" applyFont="1" applyFill="1" applyBorder="1" applyAlignment="1">
      <alignment horizontal="center" vertical="center"/>
    </xf>
    <xf numFmtId="166" fontId="5" fillId="11" borderId="36" xfId="1" applyNumberFormat="1" applyFont="1" applyFill="1" applyBorder="1" applyAlignment="1">
      <alignment horizontal="center" vertical="center"/>
    </xf>
    <xf numFmtId="166" fontId="5" fillId="11" borderId="27" xfId="1" applyNumberFormat="1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0" fillId="0" borderId="47" xfId="0" applyBorder="1" applyAlignment="1"/>
    <xf numFmtId="0" fontId="0" fillId="11" borderId="22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0" fillId="0" borderId="64" xfId="0" applyBorder="1" applyAlignment="1"/>
    <xf numFmtId="0" fontId="6" fillId="5" borderId="1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0" fillId="0" borderId="61" xfId="0" applyBorder="1" applyAlignment="1"/>
    <xf numFmtId="166" fontId="7" fillId="11" borderId="61" xfId="1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65" xfId="0" applyBorder="1" applyAlignment="1"/>
    <xf numFmtId="0" fontId="0" fillId="0" borderId="5" xfId="0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48" xfId="0" applyFont="1" applyBorder="1" applyAlignment="1">
      <alignment horizontal="center" wrapText="1"/>
    </xf>
    <xf numFmtId="164" fontId="20" fillId="4" borderId="16" xfId="1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164" fontId="7" fillId="4" borderId="16" xfId="1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40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left" vertical="top" wrapText="1"/>
    </xf>
    <xf numFmtId="0" fontId="8" fillId="11" borderId="22" xfId="0" applyFont="1" applyFill="1" applyBorder="1" applyAlignment="1">
      <alignment horizontal="left" vertical="top" wrapText="1"/>
    </xf>
    <xf numFmtId="0" fontId="8" fillId="11" borderId="39" xfId="0" applyFont="1" applyFill="1" applyBorder="1" applyAlignment="1">
      <alignment horizontal="left" vertical="top" wrapText="1"/>
    </xf>
  </cellXfs>
  <cellStyles count="3">
    <cellStyle name="Bad" xfId="1" builtinId="27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C0DA"/>
      <color rgb="FFCC99FF"/>
      <color rgb="FFFF66FF"/>
      <color rgb="FFFF7C80"/>
      <color rgb="FFFF99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C8D4-5442-457C-BFF9-89ACD5EDA78E}">
  <sheetPr>
    <pageSetUpPr fitToPage="1"/>
  </sheetPr>
  <dimension ref="A1:U240"/>
  <sheetViews>
    <sheetView showZeros="0" tabSelected="1" view="pageBreakPreview" zoomScale="85" zoomScaleNormal="70" zoomScaleSheetLayoutView="85" workbookViewId="0">
      <selection activeCell="K184" sqref="K184"/>
    </sheetView>
  </sheetViews>
  <sheetFormatPr defaultRowHeight="15" x14ac:dyDescent="0.25"/>
  <cols>
    <col min="1" max="1" width="20.7109375" customWidth="1"/>
    <col min="2" max="2" width="4.7109375" style="128" customWidth="1"/>
    <col min="3" max="3" width="4.7109375" customWidth="1"/>
    <col min="4" max="4" width="6.7109375" customWidth="1"/>
    <col min="5" max="5" width="4.7109375" customWidth="1"/>
    <col min="6" max="6" width="1.7109375" customWidth="1"/>
    <col min="7" max="7" width="4.85546875" customWidth="1"/>
    <col min="8" max="8" width="27.7109375" customWidth="1"/>
    <col min="9" max="9" width="20.7109375" customWidth="1"/>
    <col min="10" max="10" width="18.7109375" customWidth="1"/>
    <col min="11" max="13" width="15.7109375" customWidth="1"/>
    <col min="14" max="17" width="17.7109375" customWidth="1"/>
    <col min="18" max="18" width="14.5703125" style="145" bestFit="1" customWidth="1"/>
    <col min="19" max="19" width="17.7109375" customWidth="1"/>
    <col min="20" max="20" width="47" customWidth="1"/>
    <col min="21" max="21" width="25.140625" customWidth="1"/>
  </cols>
  <sheetData>
    <row r="1" spans="1:20" ht="20.100000000000001" customHeight="1" x14ac:dyDescent="0.4">
      <c r="B1" s="60"/>
      <c r="C1" s="60" t="s">
        <v>257</v>
      </c>
      <c r="D1" s="2"/>
      <c r="E1" s="2"/>
      <c r="F1" s="2"/>
      <c r="G1" s="1"/>
      <c r="H1" s="1"/>
      <c r="J1" s="1"/>
      <c r="P1" s="437"/>
      <c r="Q1" s="437"/>
      <c r="S1" s="145"/>
    </row>
    <row r="2" spans="1:20" ht="18" customHeight="1" x14ac:dyDescent="0.3">
      <c r="D2" s="61" t="s">
        <v>256</v>
      </c>
      <c r="E2" s="3"/>
      <c r="F2" s="3"/>
      <c r="J2" s="1"/>
      <c r="K2" s="4"/>
      <c r="L2" s="4"/>
      <c r="M2" s="4"/>
      <c r="N2" s="4"/>
      <c r="O2" s="4"/>
      <c r="P2" s="90"/>
      <c r="Q2" s="89"/>
      <c r="S2" s="90"/>
      <c r="T2" s="62" t="s">
        <v>242</v>
      </c>
    </row>
    <row r="3" spans="1:20" ht="18" customHeight="1" thickBot="1" x14ac:dyDescent="0.3">
      <c r="A3" s="115"/>
      <c r="B3" s="61"/>
      <c r="E3" s="3"/>
      <c r="F3" s="3"/>
      <c r="J3" s="1"/>
    </row>
    <row r="4" spans="1:20" s="10" customFormat="1" ht="18" customHeight="1" x14ac:dyDescent="0.25">
      <c r="A4" s="114"/>
      <c r="B4" s="129"/>
      <c r="C4" s="5" t="s">
        <v>28</v>
      </c>
      <c r="D4" s="6" t="s">
        <v>49</v>
      </c>
      <c r="E4" s="7" t="s">
        <v>58</v>
      </c>
      <c r="F4" s="8"/>
      <c r="G4" s="8"/>
      <c r="H4" s="8"/>
      <c r="I4" s="8"/>
      <c r="J4" s="8"/>
      <c r="K4" s="9" t="s">
        <v>108</v>
      </c>
      <c r="L4" s="9" t="s">
        <v>229</v>
      </c>
      <c r="M4" s="9" t="s">
        <v>108</v>
      </c>
      <c r="N4" s="461" t="s">
        <v>236</v>
      </c>
      <c r="O4" s="450"/>
      <c r="P4" s="462"/>
      <c r="Q4" s="461" t="s">
        <v>243</v>
      </c>
      <c r="R4" s="451"/>
      <c r="S4" s="197" t="s">
        <v>228</v>
      </c>
      <c r="T4" s="445" t="s">
        <v>237</v>
      </c>
    </row>
    <row r="5" spans="1:20" s="10" customFormat="1" ht="18" customHeight="1" thickBot="1" x14ac:dyDescent="0.3">
      <c r="A5" s="114"/>
      <c r="B5" s="92"/>
      <c r="C5" s="11"/>
      <c r="D5" s="12"/>
      <c r="E5" s="463"/>
      <c r="F5" s="464"/>
      <c r="G5" s="464"/>
      <c r="H5" s="464"/>
      <c r="I5" s="464"/>
      <c r="J5" s="464"/>
      <c r="K5" s="13" t="s">
        <v>169</v>
      </c>
      <c r="L5" s="121">
        <v>0.221</v>
      </c>
      <c r="M5" s="13" t="s">
        <v>110</v>
      </c>
      <c r="N5" s="14" t="s">
        <v>74</v>
      </c>
      <c r="O5" s="15" t="s">
        <v>75</v>
      </c>
      <c r="P5" s="166" t="s">
        <v>76</v>
      </c>
      <c r="Q5" s="172" t="s">
        <v>108</v>
      </c>
      <c r="R5" s="165" t="s">
        <v>227</v>
      </c>
      <c r="S5" s="198" t="s">
        <v>241</v>
      </c>
      <c r="T5" s="446"/>
    </row>
    <row r="6" spans="1:20" s="10" customFormat="1" ht="18" customHeight="1" x14ac:dyDescent="0.25">
      <c r="A6" s="465" t="s">
        <v>109</v>
      </c>
      <c r="B6" s="16">
        <v>1</v>
      </c>
      <c r="C6" s="329">
        <v>1</v>
      </c>
      <c r="D6" s="330" t="s">
        <v>77</v>
      </c>
      <c r="E6" s="331" t="s">
        <v>0</v>
      </c>
      <c r="F6" s="332"/>
      <c r="G6" s="332"/>
      <c r="H6" s="332"/>
      <c r="I6" s="332"/>
      <c r="J6" s="332"/>
      <c r="K6" s="227">
        <v>14000000</v>
      </c>
      <c r="L6" s="44">
        <f>M6-K6</f>
        <v>0</v>
      </c>
      <c r="M6" s="44">
        <f t="shared" ref="M6:M10" si="0">K6</f>
        <v>14000000</v>
      </c>
      <c r="N6" s="135">
        <v>21000000</v>
      </c>
      <c r="O6" s="17">
        <v>21000000</v>
      </c>
      <c r="P6" s="18">
        <v>21000000</v>
      </c>
      <c r="Q6" s="173">
        <f t="shared" ref="Q6:Q37" si="1">IF(B6=1,K6,IF(B6=2,K6,0))</f>
        <v>14000000</v>
      </c>
      <c r="R6" s="256">
        <f t="shared" ref="R6:R37" si="2">IF(B6=2,L6,0)</f>
        <v>0</v>
      </c>
      <c r="S6" s="199">
        <f>Q6+R6</f>
        <v>14000000</v>
      </c>
      <c r="T6" s="241" t="s">
        <v>238</v>
      </c>
    </row>
    <row r="7" spans="1:20" s="10" customFormat="1" ht="18" customHeight="1" x14ac:dyDescent="0.25">
      <c r="A7" s="465"/>
      <c r="B7" s="23">
        <v>1</v>
      </c>
      <c r="C7" s="333">
        <v>2</v>
      </c>
      <c r="D7" s="334" t="s">
        <v>77</v>
      </c>
      <c r="E7" s="335" t="s">
        <v>1</v>
      </c>
      <c r="F7" s="336"/>
      <c r="G7" s="336"/>
      <c r="H7" s="336"/>
      <c r="I7" s="336"/>
      <c r="J7" s="336"/>
      <c r="K7" s="47">
        <v>3500000</v>
      </c>
      <c r="L7" s="47">
        <f t="shared" ref="L7:L22" si="3">M7-K7</f>
        <v>0</v>
      </c>
      <c r="M7" s="47">
        <f t="shared" si="0"/>
        <v>3500000</v>
      </c>
      <c r="N7" s="136">
        <v>24500000</v>
      </c>
      <c r="O7" s="20">
        <v>24500000</v>
      </c>
      <c r="P7" s="21">
        <v>24500000</v>
      </c>
      <c r="Q7" s="175">
        <f t="shared" si="1"/>
        <v>3500000</v>
      </c>
      <c r="R7" s="191">
        <f t="shared" si="2"/>
        <v>0</v>
      </c>
      <c r="S7" s="200">
        <f>S6+Q7+R7</f>
        <v>17500000</v>
      </c>
      <c r="T7" s="242"/>
    </row>
    <row r="8" spans="1:20" s="10" customFormat="1" ht="18" customHeight="1" x14ac:dyDescent="0.25">
      <c r="A8" s="465"/>
      <c r="B8" s="22">
        <v>1</v>
      </c>
      <c r="C8" s="337">
        <v>4</v>
      </c>
      <c r="D8" s="334" t="s">
        <v>77</v>
      </c>
      <c r="E8" s="338" t="s">
        <v>3</v>
      </c>
      <c r="F8" s="339"/>
      <c r="G8" s="339"/>
      <c r="H8" s="339"/>
      <c r="I8" s="339"/>
      <c r="J8" s="339"/>
      <c r="K8" s="69">
        <v>5000000</v>
      </c>
      <c r="L8" s="47">
        <f t="shared" si="3"/>
        <v>0</v>
      </c>
      <c r="M8" s="69">
        <f t="shared" si="0"/>
        <v>5000000</v>
      </c>
      <c r="N8" s="136">
        <v>29500000</v>
      </c>
      <c r="O8" s="20">
        <v>29500000</v>
      </c>
      <c r="P8" s="21">
        <v>29500000</v>
      </c>
      <c r="Q8" s="175">
        <f t="shared" si="1"/>
        <v>5000000</v>
      </c>
      <c r="R8" s="191">
        <f t="shared" si="2"/>
        <v>0</v>
      </c>
      <c r="S8" s="200">
        <f t="shared" ref="S8:S70" si="4">S7+Q8+R8</f>
        <v>22500000</v>
      </c>
      <c r="T8" s="242"/>
    </row>
    <row r="9" spans="1:20" s="10" customFormat="1" ht="18" customHeight="1" x14ac:dyDescent="0.25">
      <c r="B9" s="23">
        <v>1</v>
      </c>
      <c r="C9" s="333">
        <v>5</v>
      </c>
      <c r="D9" s="334" t="s">
        <v>77</v>
      </c>
      <c r="E9" s="335" t="s">
        <v>4</v>
      </c>
      <c r="F9" s="336"/>
      <c r="G9" s="336"/>
      <c r="H9" s="336"/>
      <c r="I9" s="336"/>
      <c r="J9" s="336"/>
      <c r="K9" s="47">
        <v>2500000</v>
      </c>
      <c r="L9" s="47">
        <f t="shared" si="3"/>
        <v>0</v>
      </c>
      <c r="M9" s="47">
        <f t="shared" si="0"/>
        <v>2500000</v>
      </c>
      <c r="N9" s="136">
        <v>32000000</v>
      </c>
      <c r="O9" s="20">
        <v>32000000</v>
      </c>
      <c r="P9" s="21">
        <v>32000000</v>
      </c>
      <c r="Q9" s="175">
        <f t="shared" si="1"/>
        <v>2500000</v>
      </c>
      <c r="R9" s="191">
        <f t="shared" si="2"/>
        <v>0</v>
      </c>
      <c r="S9" s="200">
        <f t="shared" si="4"/>
        <v>25000000</v>
      </c>
      <c r="T9" s="242"/>
    </row>
    <row r="10" spans="1:20" s="10" customFormat="1" ht="18" customHeight="1" x14ac:dyDescent="0.25">
      <c r="B10" s="23">
        <v>1</v>
      </c>
      <c r="C10" s="333">
        <v>7</v>
      </c>
      <c r="D10" s="334" t="s">
        <v>77</v>
      </c>
      <c r="E10" s="335" t="s">
        <v>6</v>
      </c>
      <c r="F10" s="336"/>
      <c r="G10" s="336"/>
      <c r="H10" s="336"/>
      <c r="I10" s="336"/>
      <c r="J10" s="336"/>
      <c r="K10" s="47">
        <v>2500000</v>
      </c>
      <c r="L10" s="47">
        <f t="shared" si="3"/>
        <v>0</v>
      </c>
      <c r="M10" s="47">
        <f t="shared" si="0"/>
        <v>2500000</v>
      </c>
      <c r="N10" s="136">
        <v>34500000</v>
      </c>
      <c r="O10" s="20">
        <v>34500000</v>
      </c>
      <c r="P10" s="21">
        <v>34500000</v>
      </c>
      <c r="Q10" s="175">
        <f t="shared" si="1"/>
        <v>2500000</v>
      </c>
      <c r="R10" s="191">
        <f t="shared" si="2"/>
        <v>0</v>
      </c>
      <c r="S10" s="200">
        <f t="shared" si="4"/>
        <v>27500000</v>
      </c>
      <c r="T10" s="242"/>
    </row>
    <row r="11" spans="1:20" s="10" customFormat="1" ht="18" customHeight="1" x14ac:dyDescent="0.25">
      <c r="B11" s="22">
        <v>1</v>
      </c>
      <c r="C11" s="337">
        <v>8</v>
      </c>
      <c r="D11" s="340" t="s">
        <v>77</v>
      </c>
      <c r="E11" s="338" t="s">
        <v>231</v>
      </c>
      <c r="F11" s="339"/>
      <c r="G11" s="339"/>
      <c r="H11" s="339"/>
      <c r="I11" s="339"/>
      <c r="J11" s="339"/>
      <c r="K11" s="466">
        <v>9000000</v>
      </c>
      <c r="L11" s="468">
        <f t="shared" si="3"/>
        <v>0</v>
      </c>
      <c r="M11" s="468">
        <f>K11</f>
        <v>9000000</v>
      </c>
      <c r="N11" s="147">
        <v>38000000</v>
      </c>
      <c r="O11" s="25">
        <v>38000000</v>
      </c>
      <c r="P11" s="26">
        <v>38000000</v>
      </c>
      <c r="Q11" s="177">
        <f t="shared" si="1"/>
        <v>9000000</v>
      </c>
      <c r="R11" s="257">
        <f t="shared" si="2"/>
        <v>0</v>
      </c>
      <c r="S11" s="457">
        <f t="shared" si="4"/>
        <v>36500000</v>
      </c>
      <c r="T11" s="242" t="s">
        <v>246</v>
      </c>
    </row>
    <row r="12" spans="1:20" s="10" customFormat="1" ht="18" customHeight="1" thickBot="1" x14ac:dyDescent="0.3">
      <c r="B12" s="58">
        <v>1</v>
      </c>
      <c r="C12" s="341">
        <v>10</v>
      </c>
      <c r="D12" s="342" t="s">
        <v>77</v>
      </c>
      <c r="E12" s="343" t="s">
        <v>232</v>
      </c>
      <c r="F12" s="344"/>
      <c r="G12" s="344"/>
      <c r="H12" s="344"/>
      <c r="I12" s="344"/>
      <c r="J12" s="344"/>
      <c r="K12" s="467"/>
      <c r="L12" s="469"/>
      <c r="M12" s="469"/>
      <c r="N12" s="148">
        <v>41500000</v>
      </c>
      <c r="O12" s="149">
        <v>41500000</v>
      </c>
      <c r="P12" s="49">
        <v>41500000</v>
      </c>
      <c r="Q12" s="178">
        <f t="shared" si="1"/>
        <v>0</v>
      </c>
      <c r="R12" s="258">
        <f t="shared" si="2"/>
        <v>0</v>
      </c>
      <c r="S12" s="458"/>
      <c r="T12" s="243" t="s">
        <v>239</v>
      </c>
    </row>
    <row r="13" spans="1:20" s="10" customFormat="1" ht="18" customHeight="1" x14ac:dyDescent="0.25">
      <c r="B13" s="58">
        <v>2</v>
      </c>
      <c r="C13" s="345">
        <v>13</v>
      </c>
      <c r="D13" s="346" t="s">
        <v>77</v>
      </c>
      <c r="E13" s="347" t="s">
        <v>65</v>
      </c>
      <c r="F13" s="348"/>
      <c r="G13" s="348"/>
      <c r="H13" s="348"/>
      <c r="I13" s="348"/>
      <c r="J13" s="348"/>
      <c r="K13" s="50">
        <v>26762270</v>
      </c>
      <c r="L13" s="44">
        <f t="shared" ref="L13:L17" si="5">K13*0.221</f>
        <v>5914461.6699999999</v>
      </c>
      <c r="M13" s="50">
        <f t="shared" ref="M13:M18" si="6">K13+L13</f>
        <v>32676731.670000002</v>
      </c>
      <c r="N13" s="138">
        <v>68262270</v>
      </c>
      <c r="O13" s="55">
        <v>68262270</v>
      </c>
      <c r="P13" s="56">
        <v>68262270</v>
      </c>
      <c r="Q13" s="173">
        <f t="shared" si="1"/>
        <v>26762270</v>
      </c>
      <c r="R13" s="174">
        <f t="shared" si="2"/>
        <v>5914461.6699999999</v>
      </c>
      <c r="S13" s="199">
        <f>S11+Q13+R13</f>
        <v>69176731.670000002</v>
      </c>
      <c r="T13" s="241" t="s">
        <v>233</v>
      </c>
    </row>
    <row r="14" spans="1:20" s="10" customFormat="1" ht="18" customHeight="1" x14ac:dyDescent="0.25">
      <c r="B14" s="22">
        <v>2</v>
      </c>
      <c r="C14" s="337">
        <v>11</v>
      </c>
      <c r="D14" s="334" t="s">
        <v>77</v>
      </c>
      <c r="E14" s="338" t="s">
        <v>59</v>
      </c>
      <c r="F14" s="339"/>
      <c r="G14" s="339"/>
      <c r="H14" s="339"/>
      <c r="I14" s="339"/>
      <c r="J14" s="339"/>
      <c r="K14" s="69">
        <v>9151975</v>
      </c>
      <c r="L14" s="47">
        <f t="shared" si="5"/>
        <v>2022586.4750000001</v>
      </c>
      <c r="M14" s="69">
        <f t="shared" si="6"/>
        <v>11174561.475</v>
      </c>
      <c r="N14" s="136">
        <v>77414245</v>
      </c>
      <c r="O14" s="20">
        <v>77414245</v>
      </c>
      <c r="P14" s="21">
        <v>77414245</v>
      </c>
      <c r="Q14" s="175">
        <f t="shared" si="1"/>
        <v>9151975</v>
      </c>
      <c r="R14" s="176">
        <f t="shared" si="2"/>
        <v>2022586.4750000001</v>
      </c>
      <c r="S14" s="200">
        <f t="shared" si="4"/>
        <v>80351293.144999996</v>
      </c>
      <c r="T14" s="242"/>
    </row>
    <row r="15" spans="1:20" s="10" customFormat="1" ht="18" customHeight="1" x14ac:dyDescent="0.25">
      <c r="B15" s="23">
        <v>2</v>
      </c>
      <c r="C15" s="333">
        <v>12</v>
      </c>
      <c r="D15" s="334" t="s">
        <v>77</v>
      </c>
      <c r="E15" s="335" t="s">
        <v>66</v>
      </c>
      <c r="F15" s="336"/>
      <c r="G15" s="336"/>
      <c r="H15" s="336"/>
      <c r="I15" s="336"/>
      <c r="J15" s="336"/>
      <c r="K15" s="47">
        <v>3349900</v>
      </c>
      <c r="L15" s="47">
        <f t="shared" si="5"/>
        <v>740327.9</v>
      </c>
      <c r="M15" s="47">
        <f t="shared" si="6"/>
        <v>4090227.9</v>
      </c>
      <c r="N15" s="136">
        <v>80764145</v>
      </c>
      <c r="O15" s="20">
        <v>80764145</v>
      </c>
      <c r="P15" s="21">
        <v>80764145</v>
      </c>
      <c r="Q15" s="175">
        <f t="shared" si="1"/>
        <v>3349900</v>
      </c>
      <c r="R15" s="176">
        <f t="shared" si="2"/>
        <v>740327.9</v>
      </c>
      <c r="S15" s="200">
        <f t="shared" si="4"/>
        <v>84441521.045000002</v>
      </c>
      <c r="T15" s="242"/>
    </row>
    <row r="16" spans="1:20" s="10" customFormat="1" ht="18" customHeight="1" x14ac:dyDescent="0.25">
      <c r="B16" s="150" t="s">
        <v>230</v>
      </c>
      <c r="C16" s="349">
        <v>20</v>
      </c>
      <c r="D16" s="350" t="s">
        <v>77</v>
      </c>
      <c r="E16" s="351" t="s">
        <v>80</v>
      </c>
      <c r="F16" s="352"/>
      <c r="G16" s="352"/>
      <c r="H16" s="352"/>
      <c r="I16" s="352"/>
      <c r="J16" s="352"/>
      <c r="K16" s="223">
        <v>2713172</v>
      </c>
      <c r="L16" s="155">
        <f t="shared" si="5"/>
        <v>599611.01199999999</v>
      </c>
      <c r="M16" s="223">
        <f t="shared" si="6"/>
        <v>3312783.0120000001</v>
      </c>
      <c r="N16" s="151">
        <v>83477317</v>
      </c>
      <c r="O16" s="152">
        <v>83477317</v>
      </c>
      <c r="P16" s="167">
        <v>83477317</v>
      </c>
      <c r="Q16" s="179">
        <f t="shared" si="1"/>
        <v>0</v>
      </c>
      <c r="R16" s="180">
        <f t="shared" si="2"/>
        <v>0</v>
      </c>
      <c r="S16" s="205"/>
      <c r="T16" s="195"/>
    </row>
    <row r="17" spans="2:20" s="10" customFormat="1" ht="18" customHeight="1" x14ac:dyDescent="0.25">
      <c r="B17" s="153" t="s">
        <v>230</v>
      </c>
      <c r="C17" s="353">
        <v>21</v>
      </c>
      <c r="D17" s="354" t="s">
        <v>77</v>
      </c>
      <c r="E17" s="355" t="s">
        <v>81</v>
      </c>
      <c r="F17" s="356"/>
      <c r="G17" s="356"/>
      <c r="H17" s="356"/>
      <c r="I17" s="356"/>
      <c r="J17" s="356"/>
      <c r="K17" s="155">
        <v>2477956</v>
      </c>
      <c r="L17" s="155">
        <f t="shared" si="5"/>
        <v>547628.27599999995</v>
      </c>
      <c r="M17" s="155">
        <f t="shared" si="6"/>
        <v>3025584.2760000001</v>
      </c>
      <c r="N17" s="151">
        <v>85955273</v>
      </c>
      <c r="O17" s="152">
        <v>85955273</v>
      </c>
      <c r="P17" s="167">
        <v>85955273</v>
      </c>
      <c r="Q17" s="179">
        <f t="shared" si="1"/>
        <v>0</v>
      </c>
      <c r="R17" s="180">
        <f t="shared" si="2"/>
        <v>0</v>
      </c>
      <c r="S17" s="205">
        <f t="shared" si="4"/>
        <v>0</v>
      </c>
      <c r="T17" s="195"/>
    </row>
    <row r="18" spans="2:20" s="10" customFormat="1" ht="36" customHeight="1" thickBot="1" x14ac:dyDescent="0.3">
      <c r="B18" s="30">
        <v>2</v>
      </c>
      <c r="C18" s="341">
        <v>15</v>
      </c>
      <c r="D18" s="357" t="s">
        <v>77</v>
      </c>
      <c r="E18" s="358" t="s">
        <v>67</v>
      </c>
      <c r="F18" s="359"/>
      <c r="G18" s="359"/>
      <c r="H18" s="359"/>
      <c r="I18" s="359"/>
      <c r="J18" s="344"/>
      <c r="K18" s="228">
        <v>3000000</v>
      </c>
      <c r="L18" s="69">
        <v>0</v>
      </c>
      <c r="M18" s="231">
        <f t="shared" si="6"/>
        <v>3000000</v>
      </c>
      <c r="N18" s="137">
        <v>100433898</v>
      </c>
      <c r="O18" s="124">
        <v>100433898</v>
      </c>
      <c r="P18" s="31">
        <v>100433898</v>
      </c>
      <c r="Q18" s="181">
        <f t="shared" si="1"/>
        <v>3000000</v>
      </c>
      <c r="R18" s="259">
        <f t="shared" si="2"/>
        <v>0</v>
      </c>
      <c r="S18" s="202">
        <f>S15+Q18+R18</f>
        <v>87441521.045000002</v>
      </c>
      <c r="T18" s="244" t="s">
        <v>245</v>
      </c>
    </row>
    <row r="19" spans="2:20" s="10" customFormat="1" ht="18" customHeight="1" x14ac:dyDescent="0.25">
      <c r="B19" s="23">
        <v>1</v>
      </c>
      <c r="C19" s="345">
        <v>3</v>
      </c>
      <c r="D19" s="346">
        <v>3</v>
      </c>
      <c r="E19" s="347" t="s">
        <v>2</v>
      </c>
      <c r="F19" s="348"/>
      <c r="G19" s="348"/>
      <c r="H19" s="348"/>
      <c r="I19" s="348"/>
      <c r="J19" s="348"/>
      <c r="K19" s="229">
        <v>1225000</v>
      </c>
      <c r="L19" s="44">
        <f t="shared" si="3"/>
        <v>0</v>
      </c>
      <c r="M19" s="50">
        <f>K19</f>
        <v>1225000</v>
      </c>
      <c r="N19" s="302">
        <v>0</v>
      </c>
      <c r="O19" s="50">
        <v>0</v>
      </c>
      <c r="P19" s="56">
        <v>102883898</v>
      </c>
      <c r="Q19" s="183">
        <f t="shared" si="1"/>
        <v>1225000</v>
      </c>
      <c r="R19" s="187">
        <f t="shared" si="2"/>
        <v>0</v>
      </c>
      <c r="S19" s="199">
        <f t="shared" si="4"/>
        <v>88666521.045000002</v>
      </c>
      <c r="T19" s="241" t="s">
        <v>240</v>
      </c>
    </row>
    <row r="20" spans="2:20" s="10" customFormat="1" ht="18" customHeight="1" x14ac:dyDescent="0.25">
      <c r="B20" s="30">
        <v>1</v>
      </c>
      <c r="C20" s="360">
        <v>6</v>
      </c>
      <c r="D20" s="361">
        <v>3</v>
      </c>
      <c r="E20" s="362" t="s">
        <v>5</v>
      </c>
      <c r="F20" s="363"/>
      <c r="G20" s="363"/>
      <c r="H20" s="363"/>
      <c r="I20" s="363"/>
      <c r="J20" s="363"/>
      <c r="K20" s="230">
        <v>2100000</v>
      </c>
      <c r="L20" s="47">
        <f t="shared" si="3"/>
        <v>0</v>
      </c>
      <c r="M20" s="69">
        <f>K20</f>
        <v>2100000</v>
      </c>
      <c r="N20" s="139">
        <v>0</v>
      </c>
      <c r="O20" s="47">
        <v>0</v>
      </c>
      <c r="P20" s="21">
        <v>107083898</v>
      </c>
      <c r="Q20" s="175">
        <f t="shared" si="1"/>
        <v>2100000</v>
      </c>
      <c r="R20" s="191">
        <f t="shared" si="2"/>
        <v>0</v>
      </c>
      <c r="S20" s="200">
        <f t="shared" si="4"/>
        <v>90766521.045000002</v>
      </c>
      <c r="T20" s="242" t="s">
        <v>234</v>
      </c>
    </row>
    <row r="21" spans="2:20" s="10" customFormat="1" ht="18" customHeight="1" x14ac:dyDescent="0.25">
      <c r="B21" s="23">
        <v>1</v>
      </c>
      <c r="C21" s="333">
        <v>9</v>
      </c>
      <c r="D21" s="334">
        <v>3</v>
      </c>
      <c r="E21" s="335" t="s">
        <v>7</v>
      </c>
      <c r="F21" s="336"/>
      <c r="G21" s="336"/>
      <c r="H21" s="336"/>
      <c r="I21" s="336"/>
      <c r="J21" s="336"/>
      <c r="K21" s="47">
        <v>3500000</v>
      </c>
      <c r="L21" s="47">
        <f t="shared" si="3"/>
        <v>0</v>
      </c>
      <c r="M21" s="47">
        <f>K21</f>
        <v>3500000</v>
      </c>
      <c r="N21" s="139">
        <v>0</v>
      </c>
      <c r="O21" s="47">
        <v>0</v>
      </c>
      <c r="P21" s="21">
        <v>110583898</v>
      </c>
      <c r="Q21" s="175">
        <f t="shared" si="1"/>
        <v>3500000</v>
      </c>
      <c r="R21" s="191">
        <f t="shared" si="2"/>
        <v>0</v>
      </c>
      <c r="S21" s="200">
        <f t="shared" si="4"/>
        <v>94266521.045000002</v>
      </c>
      <c r="T21" s="242"/>
    </row>
    <row r="22" spans="2:20" s="10" customFormat="1" ht="18" customHeight="1" thickBot="1" x14ac:dyDescent="0.3">
      <c r="B22" s="153" t="s">
        <v>230</v>
      </c>
      <c r="C22" s="364" t="s">
        <v>44</v>
      </c>
      <c r="D22" s="365">
        <v>3</v>
      </c>
      <c r="E22" s="366" t="s">
        <v>92</v>
      </c>
      <c r="F22" s="367"/>
      <c r="G22" s="367"/>
      <c r="H22" s="367"/>
      <c r="I22" s="367"/>
      <c r="J22" s="367"/>
      <c r="K22" s="157">
        <v>-10000000</v>
      </c>
      <c r="L22" s="223">
        <f t="shared" si="3"/>
        <v>0</v>
      </c>
      <c r="M22" s="157">
        <f>K22</f>
        <v>-10000000</v>
      </c>
      <c r="N22" s="156">
        <v>0</v>
      </c>
      <c r="O22" s="157">
        <v>0</v>
      </c>
      <c r="P22" s="168">
        <v>100583898</v>
      </c>
      <c r="Q22" s="184">
        <f t="shared" si="1"/>
        <v>0</v>
      </c>
      <c r="R22" s="185">
        <f t="shared" si="2"/>
        <v>0</v>
      </c>
      <c r="S22" s="240"/>
      <c r="T22" s="196"/>
    </row>
    <row r="23" spans="2:20" s="10" customFormat="1" ht="18" customHeight="1" x14ac:dyDescent="0.25">
      <c r="B23" s="23" t="s">
        <v>230</v>
      </c>
      <c r="C23" s="345">
        <v>35</v>
      </c>
      <c r="D23" s="346">
        <v>3</v>
      </c>
      <c r="E23" s="347" t="s">
        <v>60</v>
      </c>
      <c r="F23" s="348"/>
      <c r="G23" s="348"/>
      <c r="H23" s="348"/>
      <c r="I23" s="348"/>
      <c r="J23" s="348"/>
      <c r="K23" s="50">
        <v>4870260</v>
      </c>
      <c r="L23" s="44">
        <f t="shared" ref="L23:L29" si="7">K23*0.221</f>
        <v>1076327.46</v>
      </c>
      <c r="M23" s="50">
        <f t="shared" ref="M23:M29" si="8">K23+L23</f>
        <v>5946587.46</v>
      </c>
      <c r="N23" s="302">
        <v>0</v>
      </c>
      <c r="O23" s="50">
        <v>0</v>
      </c>
      <c r="P23" s="56">
        <v>105454158</v>
      </c>
      <c r="Q23" s="263">
        <f t="shared" si="1"/>
        <v>0</v>
      </c>
      <c r="R23" s="256">
        <f t="shared" si="2"/>
        <v>0</v>
      </c>
      <c r="S23" s="238"/>
      <c r="T23" s="194"/>
    </row>
    <row r="24" spans="2:20" s="10" customFormat="1" ht="18" customHeight="1" x14ac:dyDescent="0.25">
      <c r="B24" s="22">
        <v>2</v>
      </c>
      <c r="C24" s="337">
        <v>36</v>
      </c>
      <c r="D24" s="340">
        <v>3</v>
      </c>
      <c r="E24" s="338" t="s">
        <v>61</v>
      </c>
      <c r="F24" s="339"/>
      <c r="G24" s="339"/>
      <c r="H24" s="339"/>
      <c r="I24" s="339"/>
      <c r="J24" s="339"/>
      <c r="K24" s="69">
        <v>10458605</v>
      </c>
      <c r="L24" s="47">
        <f t="shared" si="7"/>
        <v>2311351.7050000001</v>
      </c>
      <c r="M24" s="69">
        <f t="shared" si="8"/>
        <v>12769956.705</v>
      </c>
      <c r="N24" s="139">
        <v>0</v>
      </c>
      <c r="O24" s="47">
        <v>0</v>
      </c>
      <c r="P24" s="21">
        <v>115912763</v>
      </c>
      <c r="Q24" s="175">
        <f t="shared" si="1"/>
        <v>10458605</v>
      </c>
      <c r="R24" s="176">
        <f t="shared" si="2"/>
        <v>2311351.7050000001</v>
      </c>
      <c r="S24" s="200">
        <f>S21+Q24+R24</f>
        <v>107036477.75</v>
      </c>
      <c r="T24" s="242"/>
    </row>
    <row r="25" spans="2:20" s="10" customFormat="1" ht="18" customHeight="1" x14ac:dyDescent="0.25">
      <c r="B25" s="153" t="s">
        <v>230</v>
      </c>
      <c r="C25" s="353">
        <v>34</v>
      </c>
      <c r="D25" s="354">
        <v>3</v>
      </c>
      <c r="E25" s="355" t="s">
        <v>62</v>
      </c>
      <c r="F25" s="356"/>
      <c r="G25" s="356"/>
      <c r="H25" s="356"/>
      <c r="I25" s="356"/>
      <c r="J25" s="356"/>
      <c r="K25" s="155">
        <v>11543725</v>
      </c>
      <c r="L25" s="155">
        <f t="shared" si="7"/>
        <v>2551163.2250000001</v>
      </c>
      <c r="M25" s="155">
        <f t="shared" si="8"/>
        <v>14094888.225</v>
      </c>
      <c r="N25" s="154">
        <v>0</v>
      </c>
      <c r="O25" s="155">
        <v>0</v>
      </c>
      <c r="P25" s="167">
        <v>127456488</v>
      </c>
      <c r="Q25" s="179">
        <f t="shared" si="1"/>
        <v>0</v>
      </c>
      <c r="R25" s="180">
        <f t="shared" si="2"/>
        <v>0</v>
      </c>
      <c r="S25" s="205"/>
      <c r="T25" s="195"/>
    </row>
    <row r="26" spans="2:20" s="10" customFormat="1" ht="18" customHeight="1" x14ac:dyDescent="0.25">
      <c r="B26" s="153" t="s">
        <v>230</v>
      </c>
      <c r="C26" s="368">
        <v>33</v>
      </c>
      <c r="D26" s="350">
        <v>3</v>
      </c>
      <c r="E26" s="369" t="s">
        <v>63</v>
      </c>
      <c r="F26" s="370"/>
      <c r="G26" s="370"/>
      <c r="H26" s="370"/>
      <c r="I26" s="370"/>
      <c r="J26" s="370"/>
      <c r="K26" s="155">
        <v>3900595</v>
      </c>
      <c r="L26" s="155">
        <f t="shared" si="7"/>
        <v>862031.495</v>
      </c>
      <c r="M26" s="155">
        <f t="shared" si="8"/>
        <v>4762626.4950000001</v>
      </c>
      <c r="N26" s="154">
        <v>0</v>
      </c>
      <c r="O26" s="155">
        <v>0</v>
      </c>
      <c r="P26" s="167">
        <v>131357083</v>
      </c>
      <c r="Q26" s="179">
        <f t="shared" si="1"/>
        <v>0</v>
      </c>
      <c r="R26" s="180">
        <f t="shared" si="2"/>
        <v>0</v>
      </c>
      <c r="S26" s="205">
        <f t="shared" si="4"/>
        <v>0</v>
      </c>
      <c r="T26" s="195"/>
    </row>
    <row r="27" spans="2:20" s="10" customFormat="1" ht="18" customHeight="1" thickBot="1" x14ac:dyDescent="0.3">
      <c r="B27" s="23">
        <v>2</v>
      </c>
      <c r="C27" s="371">
        <v>59</v>
      </c>
      <c r="D27" s="357">
        <v>3</v>
      </c>
      <c r="E27" s="372" t="s">
        <v>64</v>
      </c>
      <c r="F27" s="373"/>
      <c r="G27" s="373"/>
      <c r="H27" s="373"/>
      <c r="I27" s="373"/>
      <c r="J27" s="373"/>
      <c r="K27" s="59">
        <v>1840000</v>
      </c>
      <c r="L27" s="69">
        <f t="shared" si="7"/>
        <v>406640</v>
      </c>
      <c r="M27" s="59">
        <f t="shared" si="8"/>
        <v>2246640</v>
      </c>
      <c r="N27" s="303">
        <v>0</v>
      </c>
      <c r="O27" s="59">
        <v>0</v>
      </c>
      <c r="P27" s="31">
        <v>133197083</v>
      </c>
      <c r="Q27" s="181">
        <f t="shared" si="1"/>
        <v>1840000</v>
      </c>
      <c r="R27" s="182">
        <f t="shared" si="2"/>
        <v>406640</v>
      </c>
      <c r="S27" s="202">
        <f>S24+Q27+R26:R27</f>
        <v>109283117.75</v>
      </c>
      <c r="T27" s="243"/>
    </row>
    <row r="28" spans="2:20" s="10" customFormat="1" ht="18" hidden="1" customHeight="1" x14ac:dyDescent="0.25">
      <c r="B28" s="58"/>
      <c r="C28" s="374">
        <v>14</v>
      </c>
      <c r="D28" s="375"/>
      <c r="E28" s="376" t="s">
        <v>175</v>
      </c>
      <c r="F28" s="377"/>
      <c r="G28" s="377"/>
      <c r="H28" s="377"/>
      <c r="I28" s="377"/>
      <c r="J28" s="377"/>
      <c r="K28" s="51">
        <v>12322330</v>
      </c>
      <c r="L28" s="44">
        <f t="shared" si="7"/>
        <v>2723234.93</v>
      </c>
      <c r="M28" s="51">
        <f t="shared" si="8"/>
        <v>15045564.93</v>
      </c>
      <c r="N28" s="51">
        <v>0</v>
      </c>
      <c r="O28" s="51">
        <v>0</v>
      </c>
      <c r="P28" s="169">
        <v>0</v>
      </c>
      <c r="Q28" s="186">
        <f t="shared" si="1"/>
        <v>0</v>
      </c>
      <c r="R28" s="187">
        <f t="shared" si="2"/>
        <v>0</v>
      </c>
      <c r="S28" s="204">
        <f t="shared" si="4"/>
        <v>109283117.75</v>
      </c>
      <c r="T28" s="194"/>
    </row>
    <row r="29" spans="2:20" s="10" customFormat="1" ht="18" hidden="1" customHeight="1" x14ac:dyDescent="0.25">
      <c r="B29" s="58"/>
      <c r="C29" s="374">
        <v>14</v>
      </c>
      <c r="D29" s="375"/>
      <c r="E29" s="376" t="s">
        <v>176</v>
      </c>
      <c r="F29" s="377"/>
      <c r="G29" s="377"/>
      <c r="H29" s="377"/>
      <c r="I29" s="377"/>
      <c r="J29" s="377"/>
      <c r="K29" s="51">
        <v>6161165</v>
      </c>
      <c r="L29" s="47">
        <f t="shared" si="7"/>
        <v>1361617.4650000001</v>
      </c>
      <c r="M29" s="47">
        <f t="shared" si="8"/>
        <v>7522782.4649999999</v>
      </c>
      <c r="N29" s="47">
        <v>0</v>
      </c>
      <c r="O29" s="47">
        <v>0</v>
      </c>
      <c r="P29" s="170">
        <v>0</v>
      </c>
      <c r="Q29" s="188">
        <f t="shared" si="1"/>
        <v>0</v>
      </c>
      <c r="R29" s="189">
        <f t="shared" si="2"/>
        <v>0</v>
      </c>
      <c r="S29" s="201">
        <f t="shared" si="4"/>
        <v>109283117.75</v>
      </c>
      <c r="T29" s="195"/>
    </row>
    <row r="30" spans="2:20" s="10" customFormat="1" ht="18" customHeight="1" x14ac:dyDescent="0.25">
      <c r="B30" s="158" t="s">
        <v>230</v>
      </c>
      <c r="C30" s="378">
        <v>16</v>
      </c>
      <c r="D30" s="379"/>
      <c r="E30" s="380" t="s">
        <v>177</v>
      </c>
      <c r="F30" s="381"/>
      <c r="G30" s="381"/>
      <c r="H30" s="381"/>
      <c r="I30" s="381"/>
      <c r="J30" s="381"/>
      <c r="K30" s="222">
        <v>16430930</v>
      </c>
      <c r="L30" s="155">
        <f t="shared" ref="L30:L76" si="9">K30*0.221</f>
        <v>3631235.5300000003</v>
      </c>
      <c r="M30" s="155">
        <f t="shared" ref="M30:M76" si="10">K30+L30</f>
        <v>20062165.530000001</v>
      </c>
      <c r="N30" s="155">
        <v>0</v>
      </c>
      <c r="O30" s="155">
        <v>0</v>
      </c>
      <c r="P30" s="154">
        <v>0</v>
      </c>
      <c r="Q30" s="179">
        <f t="shared" si="1"/>
        <v>0</v>
      </c>
      <c r="R30" s="180">
        <f t="shared" si="2"/>
        <v>0</v>
      </c>
      <c r="S30" s="205"/>
      <c r="T30" s="195"/>
    </row>
    <row r="31" spans="2:20" s="10" customFormat="1" ht="18" hidden="1" customHeight="1" x14ac:dyDescent="0.25">
      <c r="B31" s="158"/>
      <c r="C31" s="382">
        <v>17</v>
      </c>
      <c r="D31" s="383"/>
      <c r="E31" s="380" t="s">
        <v>178</v>
      </c>
      <c r="F31" s="384"/>
      <c r="G31" s="384"/>
      <c r="H31" s="384"/>
      <c r="I31" s="384"/>
      <c r="J31" s="384"/>
      <c r="K31" s="223">
        <v>8322785</v>
      </c>
      <c r="L31" s="155">
        <f t="shared" si="9"/>
        <v>1839335.4850000001</v>
      </c>
      <c r="M31" s="155">
        <f t="shared" si="10"/>
        <v>10162120.484999999</v>
      </c>
      <c r="N31" s="155">
        <v>0</v>
      </c>
      <c r="O31" s="155">
        <v>0</v>
      </c>
      <c r="P31" s="154">
        <v>0</v>
      </c>
      <c r="Q31" s="179">
        <f t="shared" si="1"/>
        <v>0</v>
      </c>
      <c r="R31" s="180">
        <f t="shared" si="2"/>
        <v>0</v>
      </c>
      <c r="S31" s="205">
        <f t="shared" si="4"/>
        <v>0</v>
      </c>
      <c r="T31" s="195"/>
    </row>
    <row r="32" spans="2:20" s="10" customFormat="1" ht="18" hidden="1" customHeight="1" x14ac:dyDescent="0.25">
      <c r="B32" s="158"/>
      <c r="C32" s="385">
        <v>18</v>
      </c>
      <c r="D32" s="386"/>
      <c r="E32" s="387" t="s">
        <v>179</v>
      </c>
      <c r="F32" s="388"/>
      <c r="G32" s="388"/>
      <c r="H32" s="388"/>
      <c r="I32" s="388"/>
      <c r="J32" s="388"/>
      <c r="K32" s="155">
        <v>12544615</v>
      </c>
      <c r="L32" s="155">
        <f t="shared" si="9"/>
        <v>2772359.915</v>
      </c>
      <c r="M32" s="155">
        <f t="shared" si="10"/>
        <v>15316974.914999999</v>
      </c>
      <c r="N32" s="155">
        <v>0</v>
      </c>
      <c r="O32" s="155">
        <v>0</v>
      </c>
      <c r="P32" s="154">
        <v>0</v>
      </c>
      <c r="Q32" s="179">
        <f t="shared" si="1"/>
        <v>0</v>
      </c>
      <c r="R32" s="180">
        <f t="shared" si="2"/>
        <v>0</v>
      </c>
      <c r="S32" s="205">
        <f t="shared" si="4"/>
        <v>0</v>
      </c>
      <c r="T32" s="195"/>
    </row>
    <row r="33" spans="2:21" s="10" customFormat="1" ht="18" hidden="1" customHeight="1" x14ac:dyDescent="0.25">
      <c r="B33" s="158"/>
      <c r="C33" s="389">
        <v>18</v>
      </c>
      <c r="D33" s="383"/>
      <c r="E33" s="387" t="s">
        <v>180</v>
      </c>
      <c r="F33" s="384"/>
      <c r="G33" s="384"/>
      <c r="H33" s="384"/>
      <c r="I33" s="384"/>
      <c r="J33" s="384"/>
      <c r="K33" s="223">
        <v>0</v>
      </c>
      <c r="L33" s="155">
        <f t="shared" si="9"/>
        <v>0</v>
      </c>
      <c r="M33" s="155">
        <f t="shared" si="10"/>
        <v>0</v>
      </c>
      <c r="N33" s="155">
        <v>0</v>
      </c>
      <c r="O33" s="155">
        <v>0</v>
      </c>
      <c r="P33" s="154">
        <v>0</v>
      </c>
      <c r="Q33" s="179">
        <f t="shared" si="1"/>
        <v>0</v>
      </c>
      <c r="R33" s="180">
        <f t="shared" si="2"/>
        <v>0</v>
      </c>
      <c r="S33" s="205">
        <f t="shared" si="4"/>
        <v>0</v>
      </c>
      <c r="T33" s="195"/>
    </row>
    <row r="34" spans="2:21" s="10" customFormat="1" ht="18" hidden="1" customHeight="1" x14ac:dyDescent="0.25">
      <c r="B34" s="158"/>
      <c r="C34" s="378">
        <v>18</v>
      </c>
      <c r="D34" s="386"/>
      <c r="E34" s="387" t="s">
        <v>181</v>
      </c>
      <c r="F34" s="388"/>
      <c r="G34" s="388"/>
      <c r="H34" s="388"/>
      <c r="I34" s="388"/>
      <c r="J34" s="388"/>
      <c r="K34" s="155">
        <v>5017846</v>
      </c>
      <c r="L34" s="155">
        <f t="shared" si="9"/>
        <v>1108943.966</v>
      </c>
      <c r="M34" s="155">
        <f t="shared" si="10"/>
        <v>6126789.966</v>
      </c>
      <c r="N34" s="155">
        <v>0</v>
      </c>
      <c r="O34" s="155">
        <v>0</v>
      </c>
      <c r="P34" s="154">
        <v>0</v>
      </c>
      <c r="Q34" s="179">
        <f t="shared" si="1"/>
        <v>0</v>
      </c>
      <c r="R34" s="180">
        <f t="shared" si="2"/>
        <v>0</v>
      </c>
      <c r="S34" s="205">
        <f t="shared" si="4"/>
        <v>0</v>
      </c>
      <c r="T34" s="195"/>
    </row>
    <row r="35" spans="2:21" s="10" customFormat="1" ht="18" hidden="1" customHeight="1" x14ac:dyDescent="0.25">
      <c r="B35" s="158"/>
      <c r="C35" s="378">
        <v>19</v>
      </c>
      <c r="D35" s="379"/>
      <c r="E35" s="380" t="s">
        <v>182</v>
      </c>
      <c r="F35" s="381"/>
      <c r="G35" s="381"/>
      <c r="H35" s="381"/>
      <c r="I35" s="381"/>
      <c r="J35" s="381"/>
      <c r="K35" s="222">
        <v>13772510</v>
      </c>
      <c r="L35" s="155">
        <f t="shared" si="9"/>
        <v>3043724.71</v>
      </c>
      <c r="M35" s="155">
        <f t="shared" si="10"/>
        <v>16816234.710000001</v>
      </c>
      <c r="N35" s="222">
        <v>0</v>
      </c>
      <c r="O35" s="222">
        <v>0</v>
      </c>
      <c r="P35" s="224">
        <v>0</v>
      </c>
      <c r="Q35" s="179">
        <f t="shared" si="1"/>
        <v>0</v>
      </c>
      <c r="R35" s="180">
        <f t="shared" si="2"/>
        <v>0</v>
      </c>
      <c r="S35" s="205">
        <f t="shared" si="4"/>
        <v>0</v>
      </c>
      <c r="T35" s="195"/>
    </row>
    <row r="36" spans="2:21" s="10" customFormat="1" ht="18" hidden="1" customHeight="1" x14ac:dyDescent="0.25">
      <c r="B36" s="158"/>
      <c r="C36" s="378">
        <v>19</v>
      </c>
      <c r="D36" s="379"/>
      <c r="E36" s="380" t="s">
        <v>183</v>
      </c>
      <c r="F36" s="381"/>
      <c r="G36" s="381"/>
      <c r="H36" s="381"/>
      <c r="I36" s="381"/>
      <c r="J36" s="381"/>
      <c r="K36" s="222">
        <v>0</v>
      </c>
      <c r="L36" s="155">
        <f t="shared" si="9"/>
        <v>0</v>
      </c>
      <c r="M36" s="155">
        <f t="shared" si="10"/>
        <v>0</v>
      </c>
      <c r="N36" s="155">
        <v>0</v>
      </c>
      <c r="O36" s="155">
        <v>0</v>
      </c>
      <c r="P36" s="154">
        <v>0</v>
      </c>
      <c r="Q36" s="179">
        <f t="shared" si="1"/>
        <v>0</v>
      </c>
      <c r="R36" s="180">
        <f t="shared" si="2"/>
        <v>0</v>
      </c>
      <c r="S36" s="205">
        <f t="shared" si="4"/>
        <v>0</v>
      </c>
      <c r="T36" s="195"/>
    </row>
    <row r="37" spans="2:21" s="10" customFormat="1" ht="18" hidden="1" customHeight="1" x14ac:dyDescent="0.25">
      <c r="B37" s="158"/>
      <c r="C37" s="385">
        <v>19</v>
      </c>
      <c r="D37" s="379"/>
      <c r="E37" s="380" t="s">
        <v>184</v>
      </c>
      <c r="F37" s="381"/>
      <c r="G37" s="381"/>
      <c r="H37" s="381"/>
      <c r="I37" s="381"/>
      <c r="J37" s="381"/>
      <c r="K37" s="222">
        <v>5509004</v>
      </c>
      <c r="L37" s="155">
        <f t="shared" si="9"/>
        <v>1217489.8840000001</v>
      </c>
      <c r="M37" s="155">
        <f t="shared" si="10"/>
        <v>6726493.8839999996</v>
      </c>
      <c r="N37" s="155">
        <v>0</v>
      </c>
      <c r="O37" s="155">
        <v>0</v>
      </c>
      <c r="P37" s="154">
        <v>0</v>
      </c>
      <c r="Q37" s="179">
        <f t="shared" si="1"/>
        <v>0</v>
      </c>
      <c r="R37" s="180">
        <f t="shared" si="2"/>
        <v>0</v>
      </c>
      <c r="S37" s="205">
        <f t="shared" si="4"/>
        <v>0</v>
      </c>
      <c r="T37" s="195"/>
    </row>
    <row r="38" spans="2:21" s="10" customFormat="1" ht="18" hidden="1" customHeight="1" x14ac:dyDescent="0.25">
      <c r="B38" s="158"/>
      <c r="C38" s="389">
        <v>20</v>
      </c>
      <c r="D38" s="383"/>
      <c r="E38" s="380" t="s">
        <v>185</v>
      </c>
      <c r="F38" s="384"/>
      <c r="G38" s="384"/>
      <c r="H38" s="384"/>
      <c r="I38" s="384"/>
      <c r="J38" s="384"/>
      <c r="K38" s="223">
        <v>6782930</v>
      </c>
      <c r="L38" s="155">
        <f t="shared" si="9"/>
        <v>1499027.53</v>
      </c>
      <c r="M38" s="155">
        <f t="shared" si="10"/>
        <v>8281957.5300000003</v>
      </c>
      <c r="N38" s="155">
        <v>0</v>
      </c>
      <c r="O38" s="155">
        <v>0</v>
      </c>
      <c r="P38" s="154">
        <v>0</v>
      </c>
      <c r="Q38" s="179">
        <f t="shared" ref="Q38:Q69" si="11">IF(B38=1,K38,IF(B38=2,K38,0))</f>
        <v>0</v>
      </c>
      <c r="R38" s="180">
        <f t="shared" ref="R38:R69" si="12">IF(B38=2,L38,0)</f>
        <v>0</v>
      </c>
      <c r="S38" s="205">
        <f t="shared" si="4"/>
        <v>0</v>
      </c>
      <c r="T38" s="195"/>
    </row>
    <row r="39" spans="2:21" s="10" customFormat="1" ht="18" hidden="1" customHeight="1" x14ac:dyDescent="0.25">
      <c r="B39" s="158"/>
      <c r="C39" s="385">
        <v>21</v>
      </c>
      <c r="D39" s="386"/>
      <c r="E39" s="387" t="s">
        <v>186</v>
      </c>
      <c r="F39" s="388"/>
      <c r="G39" s="388"/>
      <c r="H39" s="388"/>
      <c r="I39" s="388"/>
      <c r="J39" s="388"/>
      <c r="K39" s="155">
        <v>6194890</v>
      </c>
      <c r="L39" s="155">
        <f t="shared" si="9"/>
        <v>1369070.69</v>
      </c>
      <c r="M39" s="155">
        <f t="shared" si="10"/>
        <v>7563960.6899999995</v>
      </c>
      <c r="N39" s="155">
        <v>0</v>
      </c>
      <c r="O39" s="155">
        <v>0</v>
      </c>
      <c r="P39" s="154">
        <v>0</v>
      </c>
      <c r="Q39" s="179">
        <f t="shared" si="11"/>
        <v>0</v>
      </c>
      <c r="R39" s="180">
        <f t="shared" si="12"/>
        <v>0</v>
      </c>
      <c r="S39" s="205">
        <f t="shared" si="4"/>
        <v>0</v>
      </c>
      <c r="T39" s="195"/>
      <c r="U39" s="127"/>
    </row>
    <row r="40" spans="2:21" s="10" customFormat="1" ht="18" hidden="1" customHeight="1" x14ac:dyDescent="0.25">
      <c r="B40" s="158"/>
      <c r="C40" s="389">
        <v>22</v>
      </c>
      <c r="D40" s="383"/>
      <c r="E40" s="390" t="s">
        <v>187</v>
      </c>
      <c r="F40" s="384"/>
      <c r="G40" s="384"/>
      <c r="H40" s="384"/>
      <c r="I40" s="384"/>
      <c r="J40" s="384"/>
      <c r="K40" s="223">
        <v>9031475</v>
      </c>
      <c r="L40" s="155">
        <f t="shared" si="9"/>
        <v>1995955.9750000001</v>
      </c>
      <c r="M40" s="155">
        <f t="shared" si="10"/>
        <v>11027430.975</v>
      </c>
      <c r="N40" s="155">
        <v>0</v>
      </c>
      <c r="O40" s="155">
        <v>0</v>
      </c>
      <c r="P40" s="154">
        <v>0</v>
      </c>
      <c r="Q40" s="179">
        <f t="shared" si="11"/>
        <v>0</v>
      </c>
      <c r="R40" s="180">
        <f t="shared" si="12"/>
        <v>0</v>
      </c>
      <c r="S40" s="205">
        <f t="shared" si="4"/>
        <v>0</v>
      </c>
      <c r="T40" s="195"/>
    </row>
    <row r="41" spans="2:21" s="10" customFormat="1" ht="18" hidden="1" customHeight="1" x14ac:dyDescent="0.25">
      <c r="B41" s="158"/>
      <c r="C41" s="378">
        <v>23</v>
      </c>
      <c r="D41" s="386"/>
      <c r="E41" s="387" t="s">
        <v>188</v>
      </c>
      <c r="F41" s="388"/>
      <c r="G41" s="388"/>
      <c r="H41" s="388"/>
      <c r="I41" s="388"/>
      <c r="J41" s="388"/>
      <c r="K41" s="155">
        <v>5602045</v>
      </c>
      <c r="L41" s="155">
        <f t="shared" si="9"/>
        <v>1238051.9450000001</v>
      </c>
      <c r="M41" s="155">
        <f t="shared" si="10"/>
        <v>6840096.9450000003</v>
      </c>
      <c r="N41" s="155">
        <v>0</v>
      </c>
      <c r="O41" s="155">
        <v>0</v>
      </c>
      <c r="P41" s="154">
        <v>0</v>
      </c>
      <c r="Q41" s="179">
        <f t="shared" si="11"/>
        <v>0</v>
      </c>
      <c r="R41" s="180">
        <f t="shared" si="12"/>
        <v>0</v>
      </c>
      <c r="S41" s="205">
        <f t="shared" si="4"/>
        <v>0</v>
      </c>
      <c r="T41" s="195"/>
    </row>
    <row r="42" spans="2:21" s="10" customFormat="1" ht="18" hidden="1" customHeight="1" x14ac:dyDescent="0.25">
      <c r="B42" s="158"/>
      <c r="C42" s="378">
        <v>24</v>
      </c>
      <c r="D42" s="379"/>
      <c r="E42" s="380" t="s">
        <v>189</v>
      </c>
      <c r="F42" s="381"/>
      <c r="G42" s="381"/>
      <c r="H42" s="381"/>
      <c r="I42" s="381"/>
      <c r="J42" s="381"/>
      <c r="K42" s="222">
        <v>5515285</v>
      </c>
      <c r="L42" s="155">
        <f t="shared" si="9"/>
        <v>1218877.9850000001</v>
      </c>
      <c r="M42" s="155">
        <f t="shared" si="10"/>
        <v>6734162.9850000003</v>
      </c>
      <c r="N42" s="222">
        <v>0</v>
      </c>
      <c r="O42" s="222">
        <v>0</v>
      </c>
      <c r="P42" s="224">
        <v>0</v>
      </c>
      <c r="Q42" s="179">
        <f t="shared" si="11"/>
        <v>0</v>
      </c>
      <c r="R42" s="180">
        <f t="shared" si="12"/>
        <v>0</v>
      </c>
      <c r="S42" s="205">
        <f t="shared" si="4"/>
        <v>0</v>
      </c>
      <c r="T42" s="195"/>
    </row>
    <row r="43" spans="2:21" s="10" customFormat="1" ht="18" hidden="1" customHeight="1" x14ac:dyDescent="0.25">
      <c r="B43" s="158"/>
      <c r="C43" s="378">
        <v>25</v>
      </c>
      <c r="D43" s="379"/>
      <c r="E43" s="380" t="s">
        <v>195</v>
      </c>
      <c r="F43" s="381"/>
      <c r="G43" s="381"/>
      <c r="H43" s="381"/>
      <c r="I43" s="381"/>
      <c r="J43" s="381"/>
      <c r="K43" s="222">
        <v>18955685</v>
      </c>
      <c r="L43" s="155">
        <f t="shared" si="9"/>
        <v>4189206.3850000002</v>
      </c>
      <c r="M43" s="155">
        <f t="shared" si="10"/>
        <v>23144891.385000002</v>
      </c>
      <c r="N43" s="155">
        <v>0</v>
      </c>
      <c r="O43" s="155">
        <v>0</v>
      </c>
      <c r="P43" s="154">
        <v>0</v>
      </c>
      <c r="Q43" s="179">
        <f t="shared" si="11"/>
        <v>0</v>
      </c>
      <c r="R43" s="180">
        <f t="shared" si="12"/>
        <v>0</v>
      </c>
      <c r="S43" s="205">
        <f t="shared" si="4"/>
        <v>0</v>
      </c>
      <c r="T43" s="195"/>
    </row>
    <row r="44" spans="2:21" s="10" customFormat="1" ht="18" hidden="1" customHeight="1" x14ac:dyDescent="0.25">
      <c r="B44" s="158"/>
      <c r="C44" s="385">
        <v>26</v>
      </c>
      <c r="D44" s="379"/>
      <c r="E44" s="380" t="s">
        <v>196</v>
      </c>
      <c r="F44" s="381"/>
      <c r="G44" s="381"/>
      <c r="H44" s="381"/>
      <c r="I44" s="381"/>
      <c r="J44" s="381"/>
      <c r="K44" s="222">
        <v>8199840</v>
      </c>
      <c r="L44" s="155">
        <f t="shared" si="9"/>
        <v>1812164.6400000001</v>
      </c>
      <c r="M44" s="155">
        <f t="shared" si="10"/>
        <v>10012004.640000001</v>
      </c>
      <c r="N44" s="155">
        <v>0</v>
      </c>
      <c r="O44" s="155">
        <v>0</v>
      </c>
      <c r="P44" s="154">
        <v>0</v>
      </c>
      <c r="Q44" s="179">
        <f t="shared" si="11"/>
        <v>0</v>
      </c>
      <c r="R44" s="180">
        <f t="shared" si="12"/>
        <v>0</v>
      </c>
      <c r="S44" s="205">
        <f t="shared" si="4"/>
        <v>0</v>
      </c>
      <c r="T44" s="195"/>
    </row>
    <row r="45" spans="2:21" s="10" customFormat="1" ht="18" hidden="1" customHeight="1" x14ac:dyDescent="0.25">
      <c r="B45" s="158"/>
      <c r="C45" s="389">
        <v>27</v>
      </c>
      <c r="D45" s="383"/>
      <c r="E45" s="380" t="s">
        <v>197</v>
      </c>
      <c r="F45" s="384"/>
      <c r="G45" s="384"/>
      <c r="H45" s="384"/>
      <c r="I45" s="384"/>
      <c r="J45" s="384"/>
      <c r="K45" s="223">
        <v>13956295</v>
      </c>
      <c r="L45" s="155">
        <f t="shared" si="9"/>
        <v>3084341.1949999998</v>
      </c>
      <c r="M45" s="155">
        <f t="shared" si="10"/>
        <v>17040636.195</v>
      </c>
      <c r="N45" s="155">
        <v>0</v>
      </c>
      <c r="O45" s="155">
        <v>0</v>
      </c>
      <c r="P45" s="154">
        <v>0</v>
      </c>
      <c r="Q45" s="179">
        <f t="shared" si="11"/>
        <v>0</v>
      </c>
      <c r="R45" s="180">
        <f t="shared" si="12"/>
        <v>0</v>
      </c>
      <c r="S45" s="205">
        <f t="shared" si="4"/>
        <v>0</v>
      </c>
      <c r="T45" s="195"/>
    </row>
    <row r="46" spans="2:21" s="10" customFormat="1" ht="18" hidden="1" customHeight="1" x14ac:dyDescent="0.25">
      <c r="B46" s="158"/>
      <c r="C46" s="385">
        <v>28</v>
      </c>
      <c r="D46" s="386"/>
      <c r="E46" s="387" t="s">
        <v>198</v>
      </c>
      <c r="F46" s="388"/>
      <c r="G46" s="388"/>
      <c r="H46" s="388"/>
      <c r="I46" s="388"/>
      <c r="J46" s="388"/>
      <c r="K46" s="155">
        <v>20779415</v>
      </c>
      <c r="L46" s="155">
        <f t="shared" si="9"/>
        <v>4592250.7149999999</v>
      </c>
      <c r="M46" s="155">
        <f t="shared" si="10"/>
        <v>25371665.715</v>
      </c>
      <c r="N46" s="155">
        <v>0</v>
      </c>
      <c r="O46" s="155">
        <v>0</v>
      </c>
      <c r="P46" s="154">
        <v>0</v>
      </c>
      <c r="Q46" s="179">
        <f t="shared" si="11"/>
        <v>0</v>
      </c>
      <c r="R46" s="180">
        <f t="shared" si="12"/>
        <v>0</v>
      </c>
      <c r="S46" s="205">
        <f t="shared" si="4"/>
        <v>0</v>
      </c>
      <c r="T46" s="195"/>
    </row>
    <row r="47" spans="2:21" s="10" customFormat="1" ht="18" hidden="1" customHeight="1" x14ac:dyDescent="0.25">
      <c r="B47" s="158"/>
      <c r="C47" s="389">
        <v>29</v>
      </c>
      <c r="D47" s="383"/>
      <c r="E47" s="390" t="s">
        <v>199</v>
      </c>
      <c r="F47" s="384"/>
      <c r="G47" s="384"/>
      <c r="H47" s="384"/>
      <c r="I47" s="384"/>
      <c r="J47" s="384"/>
      <c r="K47" s="223">
        <v>4779030</v>
      </c>
      <c r="L47" s="155">
        <f t="shared" si="9"/>
        <v>1056165.6300000001</v>
      </c>
      <c r="M47" s="155">
        <f t="shared" si="10"/>
        <v>5835195.6299999999</v>
      </c>
      <c r="N47" s="155">
        <v>0</v>
      </c>
      <c r="O47" s="155">
        <v>0</v>
      </c>
      <c r="P47" s="154">
        <v>0</v>
      </c>
      <c r="Q47" s="179">
        <f t="shared" si="11"/>
        <v>0</v>
      </c>
      <c r="R47" s="180">
        <f t="shared" si="12"/>
        <v>0</v>
      </c>
      <c r="S47" s="205">
        <f t="shared" si="4"/>
        <v>0</v>
      </c>
      <c r="T47" s="195"/>
    </row>
    <row r="48" spans="2:21" s="10" customFormat="1" ht="18" hidden="1" customHeight="1" x14ac:dyDescent="0.25">
      <c r="B48" s="158"/>
      <c r="C48" s="389">
        <v>30</v>
      </c>
      <c r="D48" s="386"/>
      <c r="E48" s="387" t="s">
        <v>200</v>
      </c>
      <c r="F48" s="388"/>
      <c r="G48" s="388"/>
      <c r="H48" s="388"/>
      <c r="I48" s="388"/>
      <c r="J48" s="388"/>
      <c r="K48" s="155">
        <v>1264355</v>
      </c>
      <c r="L48" s="155">
        <f t="shared" si="9"/>
        <v>279422.45500000002</v>
      </c>
      <c r="M48" s="155">
        <f t="shared" si="10"/>
        <v>1543777.4550000001</v>
      </c>
      <c r="N48" s="155">
        <v>0</v>
      </c>
      <c r="O48" s="155">
        <v>0</v>
      </c>
      <c r="P48" s="154">
        <v>0</v>
      </c>
      <c r="Q48" s="179">
        <f t="shared" si="11"/>
        <v>0</v>
      </c>
      <c r="R48" s="180">
        <f t="shared" si="12"/>
        <v>0</v>
      </c>
      <c r="S48" s="205">
        <f t="shared" si="4"/>
        <v>0</v>
      </c>
      <c r="T48" s="195"/>
    </row>
    <row r="49" spans="2:21" s="10" customFormat="1" ht="18" hidden="1" customHeight="1" x14ac:dyDescent="0.25">
      <c r="B49" s="158"/>
      <c r="C49" s="378">
        <v>31</v>
      </c>
      <c r="D49" s="379"/>
      <c r="E49" s="380" t="s">
        <v>201</v>
      </c>
      <c r="F49" s="381"/>
      <c r="G49" s="381"/>
      <c r="H49" s="381"/>
      <c r="I49" s="381"/>
      <c r="J49" s="381"/>
      <c r="K49" s="222">
        <v>4413000</v>
      </c>
      <c r="L49" s="155">
        <f t="shared" si="9"/>
        <v>975273</v>
      </c>
      <c r="M49" s="155">
        <f t="shared" si="10"/>
        <v>5388273</v>
      </c>
      <c r="N49" s="222">
        <v>0</v>
      </c>
      <c r="O49" s="222">
        <v>0</v>
      </c>
      <c r="P49" s="224">
        <v>0</v>
      </c>
      <c r="Q49" s="179">
        <f t="shared" si="11"/>
        <v>0</v>
      </c>
      <c r="R49" s="180">
        <f t="shared" si="12"/>
        <v>0</v>
      </c>
      <c r="S49" s="205">
        <f t="shared" si="4"/>
        <v>0</v>
      </c>
      <c r="T49" s="195"/>
    </row>
    <row r="50" spans="2:21" s="10" customFormat="1" ht="18" hidden="1" customHeight="1" x14ac:dyDescent="0.25">
      <c r="B50" s="158"/>
      <c r="C50" s="378">
        <v>32</v>
      </c>
      <c r="D50" s="379"/>
      <c r="E50" s="380" t="s">
        <v>202</v>
      </c>
      <c r="F50" s="381"/>
      <c r="G50" s="381"/>
      <c r="H50" s="381"/>
      <c r="I50" s="381"/>
      <c r="J50" s="381"/>
      <c r="K50" s="222">
        <v>2991400</v>
      </c>
      <c r="L50" s="155">
        <f t="shared" si="9"/>
        <v>661099.4</v>
      </c>
      <c r="M50" s="155">
        <f t="shared" si="10"/>
        <v>3652499.4</v>
      </c>
      <c r="N50" s="155">
        <v>0</v>
      </c>
      <c r="O50" s="155">
        <v>0</v>
      </c>
      <c r="P50" s="154">
        <v>0</v>
      </c>
      <c r="Q50" s="179">
        <f t="shared" si="11"/>
        <v>0</v>
      </c>
      <c r="R50" s="180">
        <f t="shared" si="12"/>
        <v>0</v>
      </c>
      <c r="S50" s="205">
        <f t="shared" si="4"/>
        <v>0</v>
      </c>
      <c r="T50" s="195"/>
    </row>
    <row r="51" spans="2:21" s="10" customFormat="1" ht="18" hidden="1" customHeight="1" x14ac:dyDescent="0.25">
      <c r="B51" s="158"/>
      <c r="C51" s="378">
        <v>37</v>
      </c>
      <c r="D51" s="379"/>
      <c r="E51" s="380" t="s">
        <v>203</v>
      </c>
      <c r="F51" s="381"/>
      <c r="G51" s="381"/>
      <c r="H51" s="381"/>
      <c r="I51" s="381"/>
      <c r="J51" s="381"/>
      <c r="K51" s="222">
        <v>2577140</v>
      </c>
      <c r="L51" s="155">
        <f t="shared" si="9"/>
        <v>569547.94000000006</v>
      </c>
      <c r="M51" s="155">
        <f t="shared" si="10"/>
        <v>3146687.94</v>
      </c>
      <c r="N51" s="155">
        <v>0</v>
      </c>
      <c r="O51" s="155">
        <v>0</v>
      </c>
      <c r="P51" s="154">
        <v>0</v>
      </c>
      <c r="Q51" s="179">
        <f t="shared" si="11"/>
        <v>0</v>
      </c>
      <c r="R51" s="180">
        <f t="shared" si="12"/>
        <v>0</v>
      </c>
      <c r="S51" s="205">
        <f t="shared" si="4"/>
        <v>0</v>
      </c>
      <c r="T51" s="195"/>
    </row>
    <row r="52" spans="2:21" s="10" customFormat="1" ht="18" customHeight="1" x14ac:dyDescent="0.25">
      <c r="B52" s="158" t="s">
        <v>230</v>
      </c>
      <c r="C52" s="385">
        <v>38</v>
      </c>
      <c r="D52" s="383"/>
      <c r="E52" s="380" t="s">
        <v>204</v>
      </c>
      <c r="F52" s="384"/>
      <c r="G52" s="384"/>
      <c r="H52" s="384"/>
      <c r="I52" s="384"/>
      <c r="J52" s="384"/>
      <c r="K52" s="223">
        <v>2384230</v>
      </c>
      <c r="L52" s="155">
        <f t="shared" si="9"/>
        <v>526914.82999999996</v>
      </c>
      <c r="M52" s="155">
        <f t="shared" si="10"/>
        <v>2911144.83</v>
      </c>
      <c r="N52" s="155">
        <v>0</v>
      </c>
      <c r="O52" s="155">
        <v>0</v>
      </c>
      <c r="P52" s="154">
        <v>0</v>
      </c>
      <c r="Q52" s="179">
        <f t="shared" si="11"/>
        <v>0</v>
      </c>
      <c r="R52" s="180">
        <f t="shared" si="12"/>
        <v>0</v>
      </c>
      <c r="S52" s="205"/>
      <c r="T52" s="195"/>
    </row>
    <row r="53" spans="2:21" s="10" customFormat="1" ht="18" hidden="1" customHeight="1" x14ac:dyDescent="0.25">
      <c r="B53" s="58"/>
      <c r="C53" s="391">
        <v>39</v>
      </c>
      <c r="D53" s="392"/>
      <c r="E53" s="376" t="s">
        <v>205</v>
      </c>
      <c r="F53" s="393"/>
      <c r="G53" s="393"/>
      <c r="H53" s="393"/>
      <c r="I53" s="393"/>
      <c r="J53" s="393"/>
      <c r="K53" s="47">
        <v>3963625</v>
      </c>
      <c r="L53" s="47">
        <f t="shared" si="9"/>
        <v>875961.125</v>
      </c>
      <c r="M53" s="47">
        <f t="shared" si="10"/>
        <v>4839586.125</v>
      </c>
      <c r="N53" s="47">
        <v>0</v>
      </c>
      <c r="O53" s="47">
        <v>0</v>
      </c>
      <c r="P53" s="139">
        <v>0</v>
      </c>
      <c r="Q53" s="188">
        <f t="shared" si="11"/>
        <v>0</v>
      </c>
      <c r="R53" s="189">
        <f t="shared" si="12"/>
        <v>0</v>
      </c>
      <c r="S53" s="201">
        <f t="shared" si="4"/>
        <v>0</v>
      </c>
      <c r="T53" s="195"/>
      <c r="U53" s="127"/>
    </row>
    <row r="54" spans="2:21" s="10" customFormat="1" ht="18" hidden="1" customHeight="1" x14ac:dyDescent="0.25">
      <c r="B54" s="58"/>
      <c r="C54" s="394">
        <v>40</v>
      </c>
      <c r="D54" s="395"/>
      <c r="E54" s="396" t="s">
        <v>206</v>
      </c>
      <c r="F54" s="397"/>
      <c r="G54" s="397"/>
      <c r="H54" s="397"/>
      <c r="I54" s="397"/>
      <c r="J54" s="397"/>
      <c r="K54" s="69">
        <v>12767540</v>
      </c>
      <c r="L54" s="47">
        <f t="shared" si="9"/>
        <v>2821626.34</v>
      </c>
      <c r="M54" s="47">
        <f t="shared" si="10"/>
        <v>15589166.34</v>
      </c>
      <c r="N54" s="47">
        <v>0</v>
      </c>
      <c r="O54" s="47">
        <v>0</v>
      </c>
      <c r="P54" s="139">
        <v>0</v>
      </c>
      <c r="Q54" s="190">
        <f t="shared" si="11"/>
        <v>0</v>
      </c>
      <c r="R54" s="191">
        <f t="shared" si="12"/>
        <v>0</v>
      </c>
      <c r="S54" s="201">
        <f t="shared" si="4"/>
        <v>0</v>
      </c>
      <c r="T54" s="195"/>
    </row>
    <row r="55" spans="2:21" s="10" customFormat="1" ht="18" hidden="1" customHeight="1" x14ac:dyDescent="0.25">
      <c r="B55" s="58"/>
      <c r="C55" s="391">
        <v>40</v>
      </c>
      <c r="D55" s="392"/>
      <c r="E55" s="396" t="s">
        <v>207</v>
      </c>
      <c r="F55" s="393"/>
      <c r="G55" s="393"/>
      <c r="H55" s="393"/>
      <c r="I55" s="393"/>
      <c r="J55" s="393"/>
      <c r="K55" s="47">
        <v>0</v>
      </c>
      <c r="L55" s="47">
        <f t="shared" si="9"/>
        <v>0</v>
      </c>
      <c r="M55" s="47">
        <f t="shared" si="10"/>
        <v>0</v>
      </c>
      <c r="N55" s="47">
        <v>0</v>
      </c>
      <c r="O55" s="47">
        <v>0</v>
      </c>
      <c r="P55" s="139">
        <v>0</v>
      </c>
      <c r="Q55" s="188">
        <f t="shared" si="11"/>
        <v>0</v>
      </c>
      <c r="R55" s="189">
        <f t="shared" si="12"/>
        <v>0</v>
      </c>
      <c r="S55" s="201">
        <f t="shared" si="4"/>
        <v>0</v>
      </c>
      <c r="T55" s="195"/>
    </row>
    <row r="56" spans="2:21" s="10" customFormat="1" ht="18" hidden="1" customHeight="1" x14ac:dyDescent="0.25">
      <c r="B56" s="58"/>
      <c r="C56" s="374">
        <v>40</v>
      </c>
      <c r="D56" s="375"/>
      <c r="E56" s="396" t="s">
        <v>208</v>
      </c>
      <c r="F56" s="377"/>
      <c r="G56" s="377"/>
      <c r="H56" s="377"/>
      <c r="I56" s="377"/>
      <c r="J56" s="377"/>
      <c r="K56" s="51">
        <v>5107016</v>
      </c>
      <c r="L56" s="47">
        <f t="shared" si="9"/>
        <v>1128650.5360000001</v>
      </c>
      <c r="M56" s="47">
        <f t="shared" si="10"/>
        <v>6235666.5360000003</v>
      </c>
      <c r="N56" s="51">
        <v>0</v>
      </c>
      <c r="O56" s="51">
        <v>0</v>
      </c>
      <c r="P56" s="226">
        <v>0</v>
      </c>
      <c r="Q56" s="190">
        <f t="shared" si="11"/>
        <v>0</v>
      </c>
      <c r="R56" s="191">
        <f t="shared" si="12"/>
        <v>0</v>
      </c>
      <c r="S56" s="201">
        <f t="shared" si="4"/>
        <v>0</v>
      </c>
      <c r="T56" s="195"/>
    </row>
    <row r="57" spans="2:21" s="10" customFormat="1" ht="18" hidden="1" customHeight="1" x14ac:dyDescent="0.25">
      <c r="B57" s="58"/>
      <c r="C57" s="374">
        <v>41</v>
      </c>
      <c r="D57" s="375"/>
      <c r="E57" s="396" t="s">
        <v>209</v>
      </c>
      <c r="F57" s="377"/>
      <c r="G57" s="377"/>
      <c r="H57" s="377"/>
      <c r="I57" s="377"/>
      <c r="J57" s="377"/>
      <c r="K57" s="51">
        <v>4756120</v>
      </c>
      <c r="L57" s="47">
        <f t="shared" si="9"/>
        <v>1051102.52</v>
      </c>
      <c r="M57" s="47">
        <f t="shared" si="10"/>
        <v>5807222.5199999996</v>
      </c>
      <c r="N57" s="47">
        <v>0</v>
      </c>
      <c r="O57" s="47">
        <v>0</v>
      </c>
      <c r="P57" s="139">
        <v>0</v>
      </c>
      <c r="Q57" s="188">
        <f t="shared" si="11"/>
        <v>0</v>
      </c>
      <c r="R57" s="189">
        <f t="shared" si="12"/>
        <v>0</v>
      </c>
      <c r="S57" s="201">
        <f t="shared" si="4"/>
        <v>0</v>
      </c>
      <c r="T57" s="195"/>
    </row>
    <row r="58" spans="2:21" s="10" customFormat="1" ht="18" hidden="1" customHeight="1" x14ac:dyDescent="0.25">
      <c r="B58" s="58"/>
      <c r="C58" s="374">
        <v>41</v>
      </c>
      <c r="D58" s="375"/>
      <c r="E58" s="396" t="s">
        <v>210</v>
      </c>
      <c r="F58" s="377"/>
      <c r="G58" s="377"/>
      <c r="H58" s="377"/>
      <c r="I58" s="377"/>
      <c r="J58" s="377"/>
      <c r="K58" s="51">
        <v>0</v>
      </c>
      <c r="L58" s="47">
        <f t="shared" si="9"/>
        <v>0</v>
      </c>
      <c r="M58" s="47">
        <f t="shared" si="10"/>
        <v>0</v>
      </c>
      <c r="N58" s="47">
        <v>0</v>
      </c>
      <c r="O58" s="47">
        <v>0</v>
      </c>
      <c r="P58" s="139">
        <v>0</v>
      </c>
      <c r="Q58" s="190">
        <f t="shared" si="11"/>
        <v>0</v>
      </c>
      <c r="R58" s="191">
        <f t="shared" si="12"/>
        <v>0</v>
      </c>
      <c r="S58" s="201">
        <f t="shared" si="4"/>
        <v>0</v>
      </c>
      <c r="T58" s="195"/>
    </row>
    <row r="59" spans="2:21" s="10" customFormat="1" ht="18" hidden="1" customHeight="1" x14ac:dyDescent="0.25">
      <c r="B59" s="58"/>
      <c r="C59" s="394">
        <v>41</v>
      </c>
      <c r="D59" s="395"/>
      <c r="E59" s="396" t="s">
        <v>211</v>
      </c>
      <c r="F59" s="397"/>
      <c r="G59" s="397"/>
      <c r="H59" s="397"/>
      <c r="I59" s="397"/>
      <c r="J59" s="397"/>
      <c r="K59" s="69">
        <v>1902448</v>
      </c>
      <c r="L59" s="47">
        <f t="shared" si="9"/>
        <v>420441.00800000003</v>
      </c>
      <c r="M59" s="47">
        <f t="shared" si="10"/>
        <v>2322889.0079999999</v>
      </c>
      <c r="N59" s="47">
        <v>0</v>
      </c>
      <c r="O59" s="47">
        <v>0</v>
      </c>
      <c r="P59" s="139">
        <v>0</v>
      </c>
      <c r="Q59" s="188">
        <f t="shared" si="11"/>
        <v>0</v>
      </c>
      <c r="R59" s="189">
        <f t="shared" si="12"/>
        <v>0</v>
      </c>
      <c r="S59" s="201">
        <f t="shared" si="4"/>
        <v>0</v>
      </c>
      <c r="T59" s="195"/>
    </row>
    <row r="60" spans="2:21" s="10" customFormat="1" ht="18" hidden="1" customHeight="1" x14ac:dyDescent="0.25">
      <c r="B60" s="58"/>
      <c r="C60" s="391">
        <v>42</v>
      </c>
      <c r="D60" s="392"/>
      <c r="E60" s="398" t="s">
        <v>212</v>
      </c>
      <c r="F60" s="393"/>
      <c r="G60" s="393"/>
      <c r="H60" s="393"/>
      <c r="I60" s="393"/>
      <c r="J60" s="393"/>
      <c r="K60" s="47">
        <v>2188280</v>
      </c>
      <c r="L60" s="47">
        <f t="shared" si="9"/>
        <v>483609.88</v>
      </c>
      <c r="M60" s="47">
        <f t="shared" si="10"/>
        <v>2671889.88</v>
      </c>
      <c r="N60" s="47">
        <v>0</v>
      </c>
      <c r="O60" s="47">
        <v>0</v>
      </c>
      <c r="P60" s="139">
        <v>0</v>
      </c>
      <c r="Q60" s="190">
        <f t="shared" si="11"/>
        <v>0</v>
      </c>
      <c r="R60" s="191">
        <f t="shared" si="12"/>
        <v>0</v>
      </c>
      <c r="S60" s="201">
        <f t="shared" si="4"/>
        <v>0</v>
      </c>
      <c r="T60" s="195"/>
    </row>
    <row r="61" spans="2:21" s="10" customFormat="1" ht="18" hidden="1" customHeight="1" x14ac:dyDescent="0.25">
      <c r="B61" s="58"/>
      <c r="C61" s="394">
        <v>43</v>
      </c>
      <c r="D61" s="395"/>
      <c r="E61" s="399" t="s">
        <v>213</v>
      </c>
      <c r="F61" s="397"/>
      <c r="G61" s="397"/>
      <c r="H61" s="397"/>
      <c r="I61" s="397"/>
      <c r="J61" s="397"/>
      <c r="K61" s="69">
        <v>3900800</v>
      </c>
      <c r="L61" s="47">
        <f t="shared" si="9"/>
        <v>862076.8</v>
      </c>
      <c r="M61" s="47">
        <f t="shared" si="10"/>
        <v>4762876.8</v>
      </c>
      <c r="N61" s="47">
        <v>0</v>
      </c>
      <c r="O61" s="47">
        <v>0</v>
      </c>
      <c r="P61" s="139">
        <v>0</v>
      </c>
      <c r="Q61" s="188">
        <f t="shared" si="11"/>
        <v>0</v>
      </c>
      <c r="R61" s="189">
        <f t="shared" si="12"/>
        <v>0</v>
      </c>
      <c r="S61" s="201">
        <f t="shared" si="4"/>
        <v>0</v>
      </c>
      <c r="T61" s="195"/>
    </row>
    <row r="62" spans="2:21" s="10" customFormat="1" ht="18" hidden="1" customHeight="1" x14ac:dyDescent="0.25">
      <c r="B62" s="58"/>
      <c r="C62" s="391">
        <v>44</v>
      </c>
      <c r="D62" s="392"/>
      <c r="E62" s="398" t="s">
        <v>214</v>
      </c>
      <c r="F62" s="393"/>
      <c r="G62" s="393"/>
      <c r="H62" s="393"/>
      <c r="I62" s="393"/>
      <c r="J62" s="393"/>
      <c r="K62" s="47">
        <v>4091200</v>
      </c>
      <c r="L62" s="47">
        <f t="shared" si="9"/>
        <v>904155.2</v>
      </c>
      <c r="M62" s="47">
        <f t="shared" si="10"/>
        <v>4995355.2</v>
      </c>
      <c r="N62" s="47">
        <v>0</v>
      </c>
      <c r="O62" s="47">
        <v>0</v>
      </c>
      <c r="P62" s="139">
        <v>0</v>
      </c>
      <c r="Q62" s="190">
        <f t="shared" si="11"/>
        <v>0</v>
      </c>
      <c r="R62" s="191">
        <f t="shared" si="12"/>
        <v>0</v>
      </c>
      <c r="S62" s="201">
        <f t="shared" si="4"/>
        <v>0</v>
      </c>
      <c r="T62" s="195"/>
    </row>
    <row r="63" spans="2:21" s="10" customFormat="1" ht="18" hidden="1" customHeight="1" x14ac:dyDescent="0.25">
      <c r="B63" s="58"/>
      <c r="C63" s="374">
        <v>45</v>
      </c>
      <c r="D63" s="375"/>
      <c r="E63" s="376" t="s">
        <v>215</v>
      </c>
      <c r="F63" s="377"/>
      <c r="G63" s="377"/>
      <c r="H63" s="377"/>
      <c r="I63" s="377"/>
      <c r="J63" s="377"/>
      <c r="K63" s="51">
        <v>1172400</v>
      </c>
      <c r="L63" s="47">
        <f t="shared" si="9"/>
        <v>259100.4</v>
      </c>
      <c r="M63" s="47">
        <f t="shared" si="10"/>
        <v>1431500.4</v>
      </c>
      <c r="N63" s="51">
        <v>0</v>
      </c>
      <c r="O63" s="51">
        <v>0</v>
      </c>
      <c r="P63" s="226">
        <v>0</v>
      </c>
      <c r="Q63" s="188">
        <f t="shared" si="11"/>
        <v>0</v>
      </c>
      <c r="R63" s="189">
        <f t="shared" si="12"/>
        <v>0</v>
      </c>
      <c r="S63" s="201">
        <f t="shared" si="4"/>
        <v>0</v>
      </c>
      <c r="T63" s="195"/>
    </row>
    <row r="64" spans="2:21" s="10" customFormat="1" ht="18" hidden="1" customHeight="1" x14ac:dyDescent="0.25">
      <c r="B64" s="58"/>
      <c r="C64" s="374">
        <v>46</v>
      </c>
      <c r="D64" s="375"/>
      <c r="E64" s="376" t="s">
        <v>216</v>
      </c>
      <c r="F64" s="377"/>
      <c r="G64" s="377"/>
      <c r="H64" s="377"/>
      <c r="I64" s="377"/>
      <c r="J64" s="377"/>
      <c r="K64" s="51">
        <v>2128600</v>
      </c>
      <c r="L64" s="47">
        <f t="shared" si="9"/>
        <v>470420.6</v>
      </c>
      <c r="M64" s="47">
        <f t="shared" si="10"/>
        <v>2599020.6</v>
      </c>
      <c r="N64" s="51">
        <v>0</v>
      </c>
      <c r="O64" s="51">
        <v>0</v>
      </c>
      <c r="P64" s="226">
        <v>0</v>
      </c>
      <c r="Q64" s="190">
        <f t="shared" si="11"/>
        <v>0</v>
      </c>
      <c r="R64" s="191">
        <f t="shared" si="12"/>
        <v>0</v>
      </c>
      <c r="S64" s="201">
        <f t="shared" si="4"/>
        <v>0</v>
      </c>
      <c r="T64" s="195"/>
    </row>
    <row r="65" spans="1:21" s="10" customFormat="1" ht="18" hidden="1" customHeight="1" x14ac:dyDescent="0.25">
      <c r="B65" s="58"/>
      <c r="C65" s="374">
        <v>47</v>
      </c>
      <c r="D65" s="375"/>
      <c r="E65" s="376" t="s">
        <v>217</v>
      </c>
      <c r="F65" s="377"/>
      <c r="G65" s="377"/>
      <c r="H65" s="377"/>
      <c r="I65" s="377"/>
      <c r="J65" s="377"/>
      <c r="K65" s="51">
        <v>8013600</v>
      </c>
      <c r="L65" s="47">
        <f t="shared" si="9"/>
        <v>1771005.6</v>
      </c>
      <c r="M65" s="47">
        <f t="shared" si="10"/>
        <v>9784605.5999999996</v>
      </c>
      <c r="N65" s="47">
        <v>0</v>
      </c>
      <c r="O65" s="47">
        <v>0</v>
      </c>
      <c r="P65" s="139">
        <v>0</v>
      </c>
      <c r="Q65" s="188">
        <f t="shared" si="11"/>
        <v>0</v>
      </c>
      <c r="R65" s="189">
        <f t="shared" si="12"/>
        <v>0</v>
      </c>
      <c r="S65" s="201">
        <f t="shared" si="4"/>
        <v>0</v>
      </c>
      <c r="T65" s="195"/>
    </row>
    <row r="66" spans="1:21" s="10" customFormat="1" ht="18" hidden="1" customHeight="1" x14ac:dyDescent="0.25">
      <c r="B66" s="58"/>
      <c r="C66" s="374">
        <v>48</v>
      </c>
      <c r="D66" s="375"/>
      <c r="E66" s="376" t="s">
        <v>218</v>
      </c>
      <c r="F66" s="377"/>
      <c r="G66" s="377"/>
      <c r="H66" s="377"/>
      <c r="I66" s="377"/>
      <c r="J66" s="377"/>
      <c r="K66" s="51">
        <v>4461200</v>
      </c>
      <c r="L66" s="47">
        <f t="shared" si="9"/>
        <v>985925.2</v>
      </c>
      <c r="M66" s="47">
        <f t="shared" si="10"/>
        <v>5447125.2000000002</v>
      </c>
      <c r="N66" s="47">
        <v>0</v>
      </c>
      <c r="O66" s="47">
        <v>0</v>
      </c>
      <c r="P66" s="139">
        <v>0</v>
      </c>
      <c r="Q66" s="190">
        <f t="shared" si="11"/>
        <v>0</v>
      </c>
      <c r="R66" s="191">
        <f t="shared" si="12"/>
        <v>0</v>
      </c>
      <c r="S66" s="201">
        <f t="shared" si="4"/>
        <v>0</v>
      </c>
      <c r="T66" s="195"/>
    </row>
    <row r="67" spans="1:21" s="10" customFormat="1" ht="18" hidden="1" customHeight="1" x14ac:dyDescent="0.25">
      <c r="B67" s="58"/>
      <c r="C67" s="400">
        <v>49</v>
      </c>
      <c r="D67" s="395"/>
      <c r="E67" s="376" t="s">
        <v>219</v>
      </c>
      <c r="F67" s="397"/>
      <c r="G67" s="397"/>
      <c r="H67" s="397"/>
      <c r="I67" s="397"/>
      <c r="J67" s="397"/>
      <c r="K67" s="69">
        <v>2140100</v>
      </c>
      <c r="L67" s="47">
        <f t="shared" si="9"/>
        <v>472962.1</v>
      </c>
      <c r="M67" s="47">
        <f t="shared" si="10"/>
        <v>2613062.1</v>
      </c>
      <c r="N67" s="47">
        <v>0</v>
      </c>
      <c r="O67" s="47">
        <v>0</v>
      </c>
      <c r="P67" s="139">
        <v>0</v>
      </c>
      <c r="Q67" s="188">
        <f t="shared" si="11"/>
        <v>0</v>
      </c>
      <c r="R67" s="189">
        <f t="shared" si="12"/>
        <v>0</v>
      </c>
      <c r="S67" s="201">
        <f t="shared" si="4"/>
        <v>0</v>
      </c>
      <c r="T67" s="195"/>
    </row>
    <row r="68" spans="1:21" s="10" customFormat="1" ht="18" hidden="1" customHeight="1" x14ac:dyDescent="0.25">
      <c r="B68" s="58"/>
      <c r="C68" s="394">
        <v>50</v>
      </c>
      <c r="D68" s="392"/>
      <c r="E68" s="398" t="s">
        <v>220</v>
      </c>
      <c r="F68" s="393"/>
      <c r="G68" s="393"/>
      <c r="H68" s="393"/>
      <c r="I68" s="393"/>
      <c r="J68" s="393"/>
      <c r="K68" s="47">
        <v>2946100</v>
      </c>
      <c r="L68" s="47">
        <f t="shared" si="9"/>
        <v>651088.1</v>
      </c>
      <c r="M68" s="47">
        <f t="shared" si="10"/>
        <v>3597188.1</v>
      </c>
      <c r="N68" s="47">
        <v>0</v>
      </c>
      <c r="O68" s="47">
        <v>0</v>
      </c>
      <c r="P68" s="139">
        <v>0</v>
      </c>
      <c r="Q68" s="190">
        <f t="shared" si="11"/>
        <v>0</v>
      </c>
      <c r="R68" s="191">
        <f t="shared" si="12"/>
        <v>0</v>
      </c>
      <c r="S68" s="201">
        <f t="shared" si="4"/>
        <v>0</v>
      </c>
      <c r="T68" s="195"/>
    </row>
    <row r="69" spans="1:21" s="10" customFormat="1" ht="18" hidden="1" customHeight="1" x14ac:dyDescent="0.25">
      <c r="B69" s="58"/>
      <c r="C69" s="391">
        <v>51</v>
      </c>
      <c r="D69" s="395"/>
      <c r="E69" s="399" t="s">
        <v>221</v>
      </c>
      <c r="F69" s="397"/>
      <c r="G69" s="397"/>
      <c r="H69" s="397"/>
      <c r="I69" s="397"/>
      <c r="J69" s="397"/>
      <c r="K69" s="69">
        <v>1194000</v>
      </c>
      <c r="L69" s="47">
        <f t="shared" si="9"/>
        <v>263874</v>
      </c>
      <c r="M69" s="47">
        <f t="shared" si="10"/>
        <v>1457874</v>
      </c>
      <c r="N69" s="47">
        <v>0</v>
      </c>
      <c r="O69" s="47">
        <v>0</v>
      </c>
      <c r="P69" s="139">
        <v>0</v>
      </c>
      <c r="Q69" s="188">
        <f t="shared" si="11"/>
        <v>0</v>
      </c>
      <c r="R69" s="189">
        <f t="shared" si="12"/>
        <v>0</v>
      </c>
      <c r="S69" s="201">
        <f t="shared" si="4"/>
        <v>0</v>
      </c>
      <c r="T69" s="195"/>
    </row>
    <row r="70" spans="1:21" s="10" customFormat="1" ht="18" hidden="1" customHeight="1" x14ac:dyDescent="0.25">
      <c r="B70" s="58"/>
      <c r="C70" s="374">
        <v>52</v>
      </c>
      <c r="D70" s="392"/>
      <c r="E70" s="398" t="s">
        <v>222</v>
      </c>
      <c r="F70" s="393"/>
      <c r="G70" s="393"/>
      <c r="H70" s="393"/>
      <c r="I70" s="393"/>
      <c r="J70" s="393"/>
      <c r="K70" s="47">
        <v>13494800</v>
      </c>
      <c r="L70" s="47">
        <f t="shared" si="9"/>
        <v>2982350.8</v>
      </c>
      <c r="M70" s="47">
        <f t="shared" si="10"/>
        <v>16477150.800000001</v>
      </c>
      <c r="N70" s="47">
        <v>0</v>
      </c>
      <c r="O70" s="47">
        <v>0</v>
      </c>
      <c r="P70" s="139">
        <v>0</v>
      </c>
      <c r="Q70" s="190">
        <f t="shared" ref="Q70:Q77" si="13">IF(B70=1,K70,IF(B70=2,K70,0))</f>
        <v>0</v>
      </c>
      <c r="R70" s="191">
        <f t="shared" ref="R70:R77" si="14">IF(B70=2,L70,0)</f>
        <v>0</v>
      </c>
      <c r="S70" s="201">
        <f t="shared" si="4"/>
        <v>0</v>
      </c>
      <c r="T70" s="195"/>
    </row>
    <row r="71" spans="1:21" s="10" customFormat="1" ht="18" customHeight="1" thickBot="1" x14ac:dyDescent="0.3">
      <c r="B71" s="58">
        <v>2</v>
      </c>
      <c r="C71" s="333">
        <v>53</v>
      </c>
      <c r="D71" s="334"/>
      <c r="E71" s="401" t="s">
        <v>223</v>
      </c>
      <c r="F71" s="336"/>
      <c r="G71" s="336"/>
      <c r="H71" s="336"/>
      <c r="I71" s="336"/>
      <c r="J71" s="402"/>
      <c r="K71" s="47">
        <v>8106035</v>
      </c>
      <c r="L71" s="47">
        <f t="shared" si="9"/>
        <v>1791433.7350000001</v>
      </c>
      <c r="M71" s="47">
        <f t="shared" si="10"/>
        <v>9897468.7349999994</v>
      </c>
      <c r="N71" s="47">
        <v>0</v>
      </c>
      <c r="O71" s="47">
        <v>0</v>
      </c>
      <c r="P71" s="225">
        <v>0</v>
      </c>
      <c r="Q71" s="175">
        <f t="shared" si="13"/>
        <v>8106035</v>
      </c>
      <c r="R71" s="176">
        <f t="shared" si="14"/>
        <v>1791433.7350000001</v>
      </c>
      <c r="S71" s="200">
        <f>S27+Q71+R71</f>
        <v>119180586.485</v>
      </c>
      <c r="T71" s="242"/>
    </row>
    <row r="72" spans="1:21" s="10" customFormat="1" ht="18" hidden="1" customHeight="1" x14ac:dyDescent="0.3">
      <c r="B72" s="58"/>
      <c r="C72" s="116">
        <v>54</v>
      </c>
      <c r="D72" s="93"/>
      <c r="E72" s="94" t="s">
        <v>224</v>
      </c>
      <c r="F72" s="95"/>
      <c r="G72" s="95"/>
      <c r="H72" s="95"/>
      <c r="I72" s="95"/>
      <c r="J72" s="95"/>
      <c r="K72" s="96">
        <v>3688905</v>
      </c>
      <c r="L72" s="97">
        <f t="shared" si="9"/>
        <v>815248.005</v>
      </c>
      <c r="M72" s="97">
        <f t="shared" si="10"/>
        <v>4504153.0049999999</v>
      </c>
      <c r="N72" s="97">
        <v>0</v>
      </c>
      <c r="O72" s="97">
        <v>0</v>
      </c>
      <c r="P72" s="170">
        <v>0</v>
      </c>
      <c r="Q72" s="190">
        <f t="shared" si="13"/>
        <v>0</v>
      </c>
      <c r="R72" s="191">
        <f t="shared" si="14"/>
        <v>0</v>
      </c>
      <c r="S72" s="205" t="e">
        <f>S71+#REF!</f>
        <v>#REF!</v>
      </c>
      <c r="T72" s="245"/>
    </row>
    <row r="73" spans="1:21" s="10" customFormat="1" ht="18" hidden="1" customHeight="1" x14ac:dyDescent="0.3">
      <c r="B73" s="58"/>
      <c r="C73" s="119">
        <v>55</v>
      </c>
      <c r="D73" s="93"/>
      <c r="E73" s="94" t="s">
        <v>190</v>
      </c>
      <c r="F73" s="95"/>
      <c r="G73" s="95"/>
      <c r="H73" s="95"/>
      <c r="I73" s="95"/>
      <c r="J73" s="95"/>
      <c r="K73" s="96">
        <v>7679465</v>
      </c>
      <c r="L73" s="97">
        <f t="shared" si="9"/>
        <v>1697161.7650000001</v>
      </c>
      <c r="M73" s="97">
        <f t="shared" si="10"/>
        <v>9376626.7650000006</v>
      </c>
      <c r="N73" s="97">
        <v>0</v>
      </c>
      <c r="O73" s="97">
        <v>0</v>
      </c>
      <c r="P73" s="170">
        <v>0</v>
      </c>
      <c r="Q73" s="188">
        <f t="shared" si="13"/>
        <v>0</v>
      </c>
      <c r="R73" s="189">
        <f t="shared" si="14"/>
        <v>0</v>
      </c>
      <c r="S73" s="201" t="e">
        <f>S72+#REF!</f>
        <v>#REF!</v>
      </c>
      <c r="T73" s="245"/>
    </row>
    <row r="74" spans="1:21" s="10" customFormat="1" ht="18" hidden="1" customHeight="1" x14ac:dyDescent="0.3">
      <c r="B74" s="58"/>
      <c r="C74" s="117">
        <v>56</v>
      </c>
      <c r="D74" s="99"/>
      <c r="E74" s="94" t="s">
        <v>191</v>
      </c>
      <c r="F74" s="100"/>
      <c r="G74" s="100"/>
      <c r="H74" s="100"/>
      <c r="I74" s="100"/>
      <c r="J74" s="100"/>
      <c r="K74" s="101">
        <v>3796955</v>
      </c>
      <c r="L74" s="97">
        <f t="shared" si="9"/>
        <v>839127.05500000005</v>
      </c>
      <c r="M74" s="97">
        <f t="shared" si="10"/>
        <v>4636082.0549999997</v>
      </c>
      <c r="N74" s="97">
        <v>0</v>
      </c>
      <c r="O74" s="97">
        <v>0</v>
      </c>
      <c r="P74" s="170">
        <v>0</v>
      </c>
      <c r="Q74" s="190">
        <f t="shared" si="13"/>
        <v>0</v>
      </c>
      <c r="R74" s="191">
        <f t="shared" si="14"/>
        <v>0</v>
      </c>
      <c r="S74" s="205" t="e">
        <f>S73+#REF!</f>
        <v>#REF!</v>
      </c>
      <c r="T74" s="245"/>
    </row>
    <row r="75" spans="1:21" s="10" customFormat="1" ht="15" hidden="1" customHeight="1" x14ac:dyDescent="0.3">
      <c r="B75" s="58"/>
      <c r="C75" s="119">
        <v>56</v>
      </c>
      <c r="D75" s="98"/>
      <c r="E75" s="94" t="s">
        <v>192</v>
      </c>
      <c r="F75" s="103"/>
      <c r="G75" s="103"/>
      <c r="H75" s="103"/>
      <c r="I75" s="103"/>
      <c r="J75" s="103"/>
      <c r="K75" s="97">
        <v>1995480</v>
      </c>
      <c r="L75" s="97">
        <f t="shared" si="9"/>
        <v>441001.08</v>
      </c>
      <c r="M75" s="97">
        <f t="shared" si="10"/>
        <v>2436481.08</v>
      </c>
      <c r="N75" s="97">
        <v>0</v>
      </c>
      <c r="O75" s="97">
        <v>0</v>
      </c>
      <c r="P75" s="170">
        <v>0</v>
      </c>
      <c r="Q75" s="188">
        <f t="shared" si="13"/>
        <v>0</v>
      </c>
      <c r="R75" s="189">
        <f t="shared" si="14"/>
        <v>0</v>
      </c>
      <c r="S75" s="201" t="e">
        <f>S74+#REF!</f>
        <v>#REF!</v>
      </c>
      <c r="T75" s="245"/>
      <c r="U75" s="127"/>
    </row>
    <row r="76" spans="1:21" s="10" customFormat="1" ht="18" hidden="1" customHeight="1" x14ac:dyDescent="0.3">
      <c r="B76" s="23"/>
      <c r="C76" s="117">
        <v>57</v>
      </c>
      <c r="D76" s="98"/>
      <c r="E76" s="102" t="s">
        <v>193</v>
      </c>
      <c r="F76" s="103"/>
      <c r="G76" s="103"/>
      <c r="H76" s="103"/>
      <c r="I76" s="103"/>
      <c r="J76" s="103"/>
      <c r="K76" s="97">
        <v>836000</v>
      </c>
      <c r="L76" s="97">
        <f t="shared" si="9"/>
        <v>184756</v>
      </c>
      <c r="M76" s="97">
        <f t="shared" si="10"/>
        <v>1020756</v>
      </c>
      <c r="N76" s="97">
        <v>0</v>
      </c>
      <c r="O76" s="97">
        <v>0</v>
      </c>
      <c r="P76" s="170">
        <v>0</v>
      </c>
      <c r="Q76" s="190">
        <f t="shared" si="13"/>
        <v>0</v>
      </c>
      <c r="R76" s="191">
        <f t="shared" si="14"/>
        <v>0</v>
      </c>
      <c r="S76" s="205" t="e">
        <f>S75+#REF!</f>
        <v>#REF!</v>
      </c>
      <c r="T76" s="245"/>
    </row>
    <row r="77" spans="1:21" s="10" customFormat="1" ht="18" hidden="1" customHeight="1" thickBot="1" x14ac:dyDescent="0.3">
      <c r="B77" s="125"/>
      <c r="C77" s="119">
        <v>58</v>
      </c>
      <c r="D77" s="99"/>
      <c r="E77" s="104" t="s">
        <v>194</v>
      </c>
      <c r="F77" s="100"/>
      <c r="G77" s="100"/>
      <c r="H77" s="100"/>
      <c r="I77" s="100"/>
      <c r="J77" s="100"/>
      <c r="K77" s="101">
        <v>3882510</v>
      </c>
      <c r="L77" s="101">
        <f>K77*0.221</f>
        <v>858034.71</v>
      </c>
      <c r="M77" s="101">
        <f>K77+L77</f>
        <v>4740544.71</v>
      </c>
      <c r="N77" s="101">
        <v>0</v>
      </c>
      <c r="O77" s="105">
        <v>0</v>
      </c>
      <c r="P77" s="171">
        <v>0</v>
      </c>
      <c r="Q77" s="192">
        <f t="shared" si="13"/>
        <v>0</v>
      </c>
      <c r="R77" s="193">
        <f t="shared" si="14"/>
        <v>0</v>
      </c>
      <c r="S77" s="206" t="e">
        <f>S76+#REF!</f>
        <v>#REF!</v>
      </c>
      <c r="T77" s="246"/>
    </row>
    <row r="78" spans="1:21" s="10" customFormat="1" ht="18" customHeight="1" x14ac:dyDescent="0.25">
      <c r="A78" s="114"/>
      <c r="B78" s="129"/>
      <c r="C78" s="5"/>
      <c r="D78" s="6"/>
      <c r="E78" s="72" t="s">
        <v>56</v>
      </c>
      <c r="F78" s="73"/>
      <c r="G78" s="74"/>
      <c r="H78" s="75"/>
      <c r="I78" s="75"/>
      <c r="J78" s="75"/>
      <c r="K78" s="76"/>
      <c r="L78" s="76"/>
      <c r="M78" s="76"/>
      <c r="N78" s="70">
        <v>100433898</v>
      </c>
      <c r="O78" s="71">
        <v>100433898</v>
      </c>
      <c r="P78" s="77">
        <v>133197083</v>
      </c>
      <c r="Q78" s="442">
        <f>SUM(Q6:Q77)</f>
        <v>105993785</v>
      </c>
      <c r="R78" s="439"/>
      <c r="S78" s="207">
        <f>Q78</f>
        <v>105993785</v>
      </c>
      <c r="T78" s="247"/>
    </row>
    <row r="79" spans="1:21" s="10" customFormat="1" ht="18" customHeight="1" x14ac:dyDescent="0.25">
      <c r="A79" s="114"/>
      <c r="B79" s="129"/>
      <c r="C79" s="78"/>
      <c r="D79" s="79"/>
      <c r="E79" s="80" t="s">
        <v>99</v>
      </c>
      <c r="F79" s="81"/>
      <c r="G79" s="82"/>
      <c r="H79" s="83"/>
      <c r="I79" s="83"/>
      <c r="J79" s="83"/>
      <c r="K79" s="84"/>
      <c r="L79" s="84"/>
      <c r="M79" s="84"/>
      <c r="N79" s="85">
        <v>13024391.458000001</v>
      </c>
      <c r="O79" s="86">
        <v>13024391.458000001</v>
      </c>
      <c r="P79" s="87">
        <v>20231905.343000002</v>
      </c>
      <c r="Q79" s="433">
        <f>SUM(R6:R77)</f>
        <v>13186801.484999999</v>
      </c>
      <c r="R79" s="434"/>
      <c r="S79" s="208">
        <f>Q79</f>
        <v>13186801.484999999</v>
      </c>
      <c r="T79" s="245"/>
    </row>
    <row r="80" spans="1:21" s="10" customFormat="1" ht="18" customHeight="1" thickBot="1" x14ac:dyDescent="0.3">
      <c r="A80" s="114"/>
      <c r="B80" s="129"/>
      <c r="C80" s="32"/>
      <c r="D80" s="33"/>
      <c r="E80" s="34" t="s">
        <v>107</v>
      </c>
      <c r="F80" s="35"/>
      <c r="G80" s="36"/>
      <c r="H80" s="37"/>
      <c r="I80" s="37"/>
      <c r="J80" s="37"/>
      <c r="K80" s="38"/>
      <c r="L80" s="38"/>
      <c r="M80" s="38"/>
      <c r="N80" s="39">
        <v>113458289.458</v>
      </c>
      <c r="O80" s="40">
        <v>113458289.458</v>
      </c>
      <c r="P80" s="41">
        <v>153428988.34299999</v>
      </c>
      <c r="Q80" s="435">
        <f>Q78+Q79</f>
        <v>119180586.485</v>
      </c>
      <c r="R80" s="436"/>
      <c r="S80" s="209">
        <f>Q80</f>
        <v>119180586.485</v>
      </c>
      <c r="T80" s="248"/>
    </row>
    <row r="81" spans="1:20" s="10" customFormat="1" ht="15.95" customHeight="1" thickBot="1" x14ac:dyDescent="0.3">
      <c r="A81" s="114"/>
      <c r="B81" s="92"/>
      <c r="C81" s="325"/>
      <c r="D81" s="325"/>
      <c r="E81" s="326"/>
      <c r="F81" s="326"/>
      <c r="G81" s="325"/>
      <c r="H81" s="325"/>
      <c r="I81" s="325"/>
      <c r="J81" s="327"/>
      <c r="K81" s="325"/>
      <c r="L81" s="325"/>
      <c r="M81" s="325"/>
      <c r="N81" s="325"/>
      <c r="O81" s="325"/>
      <c r="P81" s="325"/>
      <c r="Q81" s="325"/>
      <c r="R81" s="328"/>
      <c r="S81" s="325"/>
      <c r="T81" s="325"/>
    </row>
    <row r="82" spans="1:20" s="10" customFormat="1" ht="18" customHeight="1" x14ac:dyDescent="0.25">
      <c r="A82" s="114"/>
      <c r="B82" s="129"/>
      <c r="C82" s="5" t="s">
        <v>28</v>
      </c>
      <c r="D82" s="6" t="s">
        <v>49</v>
      </c>
      <c r="E82" s="7" t="s">
        <v>69</v>
      </c>
      <c r="F82" s="8"/>
      <c r="G82" s="8"/>
      <c r="H82" s="8"/>
      <c r="I82" s="8"/>
      <c r="J82" s="8"/>
      <c r="K82" s="9" t="s">
        <v>108</v>
      </c>
      <c r="L82" s="9" t="s">
        <v>229</v>
      </c>
      <c r="M82" s="9" t="s">
        <v>108</v>
      </c>
      <c r="N82" s="461" t="s">
        <v>236</v>
      </c>
      <c r="O82" s="450"/>
      <c r="P82" s="462"/>
      <c r="Q82" s="454" t="s">
        <v>243</v>
      </c>
      <c r="R82" s="451"/>
      <c r="S82" s="210" t="s">
        <v>228</v>
      </c>
      <c r="T82" s="452" t="s">
        <v>237</v>
      </c>
    </row>
    <row r="83" spans="1:20" s="10" customFormat="1" ht="18" customHeight="1" thickBot="1" x14ac:dyDescent="0.3">
      <c r="A83" s="114"/>
      <c r="B83" s="92"/>
      <c r="C83" s="11"/>
      <c r="D83" s="12"/>
      <c r="E83" s="463"/>
      <c r="F83" s="464"/>
      <c r="G83" s="464"/>
      <c r="H83" s="464"/>
      <c r="I83" s="464"/>
      <c r="J83" s="464"/>
      <c r="K83" s="65" t="s">
        <v>169</v>
      </c>
      <c r="L83" s="121">
        <v>0.221</v>
      </c>
      <c r="M83" s="13" t="s">
        <v>110</v>
      </c>
      <c r="N83" s="14" t="s">
        <v>74</v>
      </c>
      <c r="O83" s="15" t="s">
        <v>75</v>
      </c>
      <c r="P83" s="166" t="s">
        <v>76</v>
      </c>
      <c r="Q83" s="172" t="s">
        <v>108</v>
      </c>
      <c r="R83" s="165" t="s">
        <v>227</v>
      </c>
      <c r="S83" s="220" t="s">
        <v>241</v>
      </c>
      <c r="T83" s="459"/>
    </row>
    <row r="84" spans="1:20" s="10" customFormat="1" ht="18" customHeight="1" x14ac:dyDescent="0.25">
      <c r="B84" s="16">
        <v>1</v>
      </c>
      <c r="C84" s="329">
        <v>2</v>
      </c>
      <c r="D84" s="330" t="s">
        <v>77</v>
      </c>
      <c r="E84" s="331" t="s">
        <v>38</v>
      </c>
      <c r="F84" s="332"/>
      <c r="G84" s="332"/>
      <c r="H84" s="332"/>
      <c r="I84" s="332"/>
      <c r="J84" s="332"/>
      <c r="K84" s="44">
        <v>700000</v>
      </c>
      <c r="L84" s="44">
        <f>M84-K84</f>
        <v>0</v>
      </c>
      <c r="M84" s="44">
        <f>K84</f>
        <v>700000</v>
      </c>
      <c r="N84" s="45">
        <v>700000</v>
      </c>
      <c r="O84" s="17">
        <v>700000</v>
      </c>
      <c r="P84" s="18">
        <v>700000</v>
      </c>
      <c r="Q84" s="236">
        <f t="shared" ref="Q84:Q100" si="15">IF(B84=1,K84,IF(B84=2,K84,0))</f>
        <v>700000</v>
      </c>
      <c r="R84" s="271">
        <f t="shared" ref="R84:R100" si="16">IF(B84=2,L84,0)</f>
        <v>0</v>
      </c>
      <c r="S84" s="232">
        <f>Q84+R84</f>
        <v>700000</v>
      </c>
      <c r="T84" s="249"/>
    </row>
    <row r="85" spans="1:20" s="10" customFormat="1" ht="18" customHeight="1" x14ac:dyDescent="0.25">
      <c r="B85" s="23">
        <v>1</v>
      </c>
      <c r="C85" s="333">
        <v>3</v>
      </c>
      <c r="D85" s="334" t="s">
        <v>77</v>
      </c>
      <c r="E85" s="335" t="s">
        <v>14</v>
      </c>
      <c r="F85" s="336"/>
      <c r="G85" s="336"/>
      <c r="H85" s="336"/>
      <c r="I85" s="336"/>
      <c r="J85" s="336"/>
      <c r="K85" s="47">
        <v>1750000</v>
      </c>
      <c r="L85" s="47">
        <f t="shared" ref="L85:L97" si="17">M85-K85</f>
        <v>0</v>
      </c>
      <c r="M85" s="47">
        <f>K85</f>
        <v>1750000</v>
      </c>
      <c r="N85" s="46">
        <v>2450000</v>
      </c>
      <c r="O85" s="20">
        <v>2450000</v>
      </c>
      <c r="P85" s="21">
        <v>2450000</v>
      </c>
      <c r="Q85" s="200">
        <f t="shared" si="15"/>
        <v>1750000</v>
      </c>
      <c r="R85" s="271">
        <f t="shared" si="16"/>
        <v>0</v>
      </c>
      <c r="S85" s="233">
        <f>S84+Q85+R85</f>
        <v>2450000</v>
      </c>
      <c r="T85" s="250"/>
    </row>
    <row r="86" spans="1:20" s="10" customFormat="1" ht="18" customHeight="1" thickBot="1" x14ac:dyDescent="0.3">
      <c r="B86" s="23">
        <v>1</v>
      </c>
      <c r="C86" s="337">
        <v>4</v>
      </c>
      <c r="D86" s="340" t="s">
        <v>77</v>
      </c>
      <c r="E86" s="338" t="s">
        <v>13</v>
      </c>
      <c r="F86" s="339"/>
      <c r="G86" s="339"/>
      <c r="H86" s="339"/>
      <c r="I86" s="339"/>
      <c r="J86" s="339"/>
      <c r="K86" s="126">
        <v>2450000</v>
      </c>
      <c r="L86" s="126">
        <f t="shared" si="17"/>
        <v>0</v>
      </c>
      <c r="M86" s="126">
        <v>2450000</v>
      </c>
      <c r="N86" s="130">
        <v>4900000</v>
      </c>
      <c r="O86" s="25">
        <v>4900000</v>
      </c>
      <c r="P86" s="26">
        <v>4900000</v>
      </c>
      <c r="Q86" s="237">
        <f t="shared" si="15"/>
        <v>2450000</v>
      </c>
      <c r="R86" s="301">
        <f t="shared" si="16"/>
        <v>0</v>
      </c>
      <c r="S86" s="255">
        <f t="shared" ref="S86:S96" si="18">S85+Q86+R86</f>
        <v>4900000</v>
      </c>
      <c r="T86" s="252"/>
    </row>
    <row r="87" spans="1:20" s="10" customFormat="1" ht="18" customHeight="1" x14ac:dyDescent="0.25">
      <c r="B87" s="58">
        <v>2</v>
      </c>
      <c r="C87" s="345">
        <v>6</v>
      </c>
      <c r="D87" s="346" t="s">
        <v>77</v>
      </c>
      <c r="E87" s="347" t="s">
        <v>17</v>
      </c>
      <c r="F87" s="348"/>
      <c r="G87" s="348"/>
      <c r="H87" s="348"/>
      <c r="I87" s="348"/>
      <c r="J87" s="348"/>
      <c r="K87" s="50">
        <v>10000000</v>
      </c>
      <c r="L87" s="50">
        <f t="shared" ref="L87:L94" si="19">K87*0.221</f>
        <v>2210000</v>
      </c>
      <c r="M87" s="50">
        <f t="shared" ref="M87:M94" si="20">K87+L87</f>
        <v>12210000</v>
      </c>
      <c r="N87" s="54">
        <v>14900000</v>
      </c>
      <c r="O87" s="55">
        <v>14900000</v>
      </c>
      <c r="P87" s="56">
        <v>14900000</v>
      </c>
      <c r="Q87" s="236">
        <f t="shared" si="15"/>
        <v>10000000</v>
      </c>
      <c r="R87" s="164">
        <f t="shared" si="16"/>
        <v>2210000</v>
      </c>
      <c r="S87" s="253">
        <f t="shared" si="18"/>
        <v>17110000</v>
      </c>
      <c r="T87" s="254"/>
    </row>
    <row r="88" spans="1:20" s="10" customFormat="1" ht="18" customHeight="1" x14ac:dyDescent="0.25">
      <c r="B88" s="23">
        <v>2</v>
      </c>
      <c r="C88" s="333">
        <v>7</v>
      </c>
      <c r="D88" s="334" t="s">
        <v>77</v>
      </c>
      <c r="E88" s="335" t="s">
        <v>16</v>
      </c>
      <c r="F88" s="336"/>
      <c r="G88" s="336"/>
      <c r="H88" s="336"/>
      <c r="I88" s="336"/>
      <c r="J88" s="336"/>
      <c r="K88" s="47">
        <v>3500000</v>
      </c>
      <c r="L88" s="47">
        <f t="shared" si="19"/>
        <v>773500</v>
      </c>
      <c r="M88" s="47">
        <f t="shared" si="20"/>
        <v>4273500</v>
      </c>
      <c r="N88" s="46">
        <v>18400000</v>
      </c>
      <c r="O88" s="20">
        <v>18400000</v>
      </c>
      <c r="P88" s="21">
        <v>18400000</v>
      </c>
      <c r="Q88" s="200">
        <f t="shared" si="15"/>
        <v>3500000</v>
      </c>
      <c r="R88" s="162">
        <f t="shared" si="16"/>
        <v>773500</v>
      </c>
      <c r="S88" s="234">
        <f t="shared" si="18"/>
        <v>21383500</v>
      </c>
      <c r="T88" s="250"/>
    </row>
    <row r="89" spans="1:20" s="10" customFormat="1" ht="18" customHeight="1" x14ac:dyDescent="0.25">
      <c r="B89" s="23">
        <v>2</v>
      </c>
      <c r="C89" s="333">
        <v>9</v>
      </c>
      <c r="D89" s="334" t="s">
        <v>77</v>
      </c>
      <c r="E89" s="335" t="s">
        <v>12</v>
      </c>
      <c r="F89" s="336"/>
      <c r="G89" s="336"/>
      <c r="H89" s="336"/>
      <c r="I89" s="336"/>
      <c r="J89" s="336"/>
      <c r="K89" s="47">
        <v>3500000</v>
      </c>
      <c r="L89" s="47">
        <f t="shared" si="19"/>
        <v>773500</v>
      </c>
      <c r="M89" s="47">
        <f t="shared" si="20"/>
        <v>4273500</v>
      </c>
      <c r="N89" s="46">
        <v>21900000</v>
      </c>
      <c r="O89" s="20">
        <v>21900000</v>
      </c>
      <c r="P89" s="21">
        <v>21900000</v>
      </c>
      <c r="Q89" s="200">
        <f t="shared" si="15"/>
        <v>3500000</v>
      </c>
      <c r="R89" s="162">
        <f t="shared" si="16"/>
        <v>773500</v>
      </c>
      <c r="S89" s="234">
        <f t="shared" si="18"/>
        <v>25657000</v>
      </c>
      <c r="T89" s="250" t="s">
        <v>244</v>
      </c>
    </row>
    <row r="90" spans="1:20" s="10" customFormat="1" ht="18" customHeight="1" x14ac:dyDescent="0.25">
      <c r="B90" s="30">
        <v>2</v>
      </c>
      <c r="C90" s="360">
        <v>8</v>
      </c>
      <c r="D90" s="340" t="s">
        <v>78</v>
      </c>
      <c r="E90" s="362" t="s">
        <v>15</v>
      </c>
      <c r="F90" s="363"/>
      <c r="G90" s="363"/>
      <c r="H90" s="363"/>
      <c r="I90" s="363"/>
      <c r="J90" s="363"/>
      <c r="K90" s="69">
        <v>3500000</v>
      </c>
      <c r="L90" s="47">
        <f t="shared" si="19"/>
        <v>773500</v>
      </c>
      <c r="M90" s="69">
        <f t="shared" si="20"/>
        <v>4273500</v>
      </c>
      <c r="N90" s="69">
        <v>0</v>
      </c>
      <c r="O90" s="20">
        <v>25400000</v>
      </c>
      <c r="P90" s="21">
        <v>25400000</v>
      </c>
      <c r="Q90" s="200">
        <f t="shared" si="15"/>
        <v>3500000</v>
      </c>
      <c r="R90" s="162">
        <f t="shared" si="16"/>
        <v>773500</v>
      </c>
      <c r="S90" s="234">
        <f t="shared" si="18"/>
        <v>29930500</v>
      </c>
      <c r="T90" s="250"/>
    </row>
    <row r="91" spans="1:20" s="10" customFormat="1" ht="18" customHeight="1" x14ac:dyDescent="0.25">
      <c r="B91" s="23">
        <v>2</v>
      </c>
      <c r="C91" s="333">
        <v>15</v>
      </c>
      <c r="D91" s="334" t="s">
        <v>78</v>
      </c>
      <c r="E91" s="335" t="s">
        <v>8</v>
      </c>
      <c r="F91" s="336"/>
      <c r="G91" s="336"/>
      <c r="H91" s="336"/>
      <c r="I91" s="336"/>
      <c r="J91" s="336"/>
      <c r="K91" s="47">
        <v>1000000</v>
      </c>
      <c r="L91" s="47">
        <f t="shared" si="19"/>
        <v>221000</v>
      </c>
      <c r="M91" s="47">
        <f t="shared" si="20"/>
        <v>1221000</v>
      </c>
      <c r="N91" s="47">
        <v>0</v>
      </c>
      <c r="O91" s="20">
        <v>26400000</v>
      </c>
      <c r="P91" s="21">
        <v>26400000</v>
      </c>
      <c r="Q91" s="200">
        <f t="shared" si="15"/>
        <v>1000000</v>
      </c>
      <c r="R91" s="162">
        <f t="shared" si="16"/>
        <v>221000</v>
      </c>
      <c r="S91" s="234">
        <f t="shared" si="18"/>
        <v>31151500</v>
      </c>
      <c r="T91" s="250"/>
    </row>
    <row r="92" spans="1:20" s="10" customFormat="1" ht="18" customHeight="1" x14ac:dyDescent="0.25">
      <c r="B92" s="30">
        <v>2</v>
      </c>
      <c r="C92" s="360">
        <v>10</v>
      </c>
      <c r="D92" s="334">
        <v>3</v>
      </c>
      <c r="E92" s="362" t="s">
        <v>11</v>
      </c>
      <c r="F92" s="363"/>
      <c r="G92" s="363"/>
      <c r="H92" s="363"/>
      <c r="I92" s="363"/>
      <c r="J92" s="363"/>
      <c r="K92" s="69">
        <v>3500000</v>
      </c>
      <c r="L92" s="47">
        <f t="shared" si="19"/>
        <v>773500</v>
      </c>
      <c r="M92" s="69">
        <f t="shared" si="20"/>
        <v>4273500</v>
      </c>
      <c r="N92" s="69">
        <v>0</v>
      </c>
      <c r="O92" s="69">
        <v>0</v>
      </c>
      <c r="P92" s="21">
        <v>29900000</v>
      </c>
      <c r="Q92" s="200">
        <f t="shared" si="15"/>
        <v>3500000</v>
      </c>
      <c r="R92" s="162">
        <f t="shared" si="16"/>
        <v>773500</v>
      </c>
      <c r="S92" s="234">
        <f t="shared" si="18"/>
        <v>35425000</v>
      </c>
      <c r="T92" s="250"/>
    </row>
    <row r="93" spans="1:20" s="10" customFormat="1" ht="18" customHeight="1" x14ac:dyDescent="0.25">
      <c r="B93" s="23">
        <v>2</v>
      </c>
      <c r="C93" s="333">
        <v>11</v>
      </c>
      <c r="D93" s="334">
        <v>3</v>
      </c>
      <c r="E93" s="335" t="s">
        <v>10</v>
      </c>
      <c r="F93" s="336"/>
      <c r="G93" s="336"/>
      <c r="H93" s="336"/>
      <c r="I93" s="336"/>
      <c r="J93" s="336"/>
      <c r="K93" s="47">
        <v>500000</v>
      </c>
      <c r="L93" s="47">
        <f t="shared" si="19"/>
        <v>110500</v>
      </c>
      <c r="M93" s="47">
        <f t="shared" si="20"/>
        <v>610500</v>
      </c>
      <c r="N93" s="47">
        <v>0</v>
      </c>
      <c r="O93" s="47">
        <v>0</v>
      </c>
      <c r="P93" s="21">
        <v>30400000</v>
      </c>
      <c r="Q93" s="200">
        <f t="shared" si="15"/>
        <v>500000</v>
      </c>
      <c r="R93" s="162">
        <f t="shared" si="16"/>
        <v>110500</v>
      </c>
      <c r="S93" s="234">
        <f t="shared" si="18"/>
        <v>36035500</v>
      </c>
      <c r="T93" s="250"/>
    </row>
    <row r="94" spans="1:20" s="10" customFormat="1" ht="18" customHeight="1" thickBot="1" x14ac:dyDescent="0.3">
      <c r="B94" s="23">
        <v>2</v>
      </c>
      <c r="C94" s="371">
        <v>13</v>
      </c>
      <c r="D94" s="357">
        <v>3</v>
      </c>
      <c r="E94" s="372" t="s">
        <v>9</v>
      </c>
      <c r="F94" s="373"/>
      <c r="G94" s="373"/>
      <c r="H94" s="373"/>
      <c r="I94" s="373"/>
      <c r="J94" s="373"/>
      <c r="K94" s="59">
        <v>10000000</v>
      </c>
      <c r="L94" s="59">
        <f t="shared" si="19"/>
        <v>2210000</v>
      </c>
      <c r="M94" s="59">
        <f t="shared" si="20"/>
        <v>12210000</v>
      </c>
      <c r="N94" s="59">
        <v>0</v>
      </c>
      <c r="O94" s="59">
        <v>0</v>
      </c>
      <c r="P94" s="31">
        <v>40400000</v>
      </c>
      <c r="Q94" s="202">
        <f t="shared" si="15"/>
        <v>10000000</v>
      </c>
      <c r="R94" s="163">
        <f t="shared" si="16"/>
        <v>2210000</v>
      </c>
      <c r="S94" s="235">
        <f t="shared" si="18"/>
        <v>48245500</v>
      </c>
      <c r="T94" s="251"/>
    </row>
    <row r="95" spans="1:20" s="10" customFormat="1" ht="18" customHeight="1" x14ac:dyDescent="0.25">
      <c r="B95" s="23">
        <v>2</v>
      </c>
      <c r="C95" s="403">
        <v>17</v>
      </c>
      <c r="D95" s="404">
        <v>3</v>
      </c>
      <c r="E95" s="405" t="s">
        <v>47</v>
      </c>
      <c r="F95" s="406"/>
      <c r="G95" s="406"/>
      <c r="H95" s="406"/>
      <c r="I95" s="406"/>
      <c r="J95" s="406"/>
      <c r="K95" s="51">
        <v>4000000</v>
      </c>
      <c r="L95" s="51">
        <f t="shared" si="17"/>
        <v>0</v>
      </c>
      <c r="M95" s="51">
        <f>K95</f>
        <v>4000000</v>
      </c>
      <c r="N95" s="51">
        <v>0</v>
      </c>
      <c r="O95" s="51">
        <v>0</v>
      </c>
      <c r="P95" s="29">
        <v>44400000</v>
      </c>
      <c r="Q95" s="199">
        <f t="shared" si="15"/>
        <v>4000000</v>
      </c>
      <c r="R95" s="164">
        <f t="shared" si="16"/>
        <v>0</v>
      </c>
      <c r="S95" s="232">
        <f t="shared" si="18"/>
        <v>52245500</v>
      </c>
      <c r="T95" s="249"/>
    </row>
    <row r="96" spans="1:20" s="10" customFormat="1" ht="18" hidden="1" customHeight="1" x14ac:dyDescent="0.25">
      <c r="B96" s="58"/>
      <c r="C96" s="374">
        <v>1</v>
      </c>
      <c r="D96" s="375"/>
      <c r="E96" s="376" t="s">
        <v>170</v>
      </c>
      <c r="F96" s="377"/>
      <c r="G96" s="377"/>
      <c r="H96" s="377"/>
      <c r="I96" s="377"/>
      <c r="J96" s="377"/>
      <c r="K96" s="51">
        <v>1750000</v>
      </c>
      <c r="L96" s="47">
        <f t="shared" si="17"/>
        <v>0</v>
      </c>
      <c r="M96" s="51">
        <f>K96</f>
        <v>1750000</v>
      </c>
      <c r="N96" s="51">
        <v>0</v>
      </c>
      <c r="O96" s="51">
        <v>0</v>
      </c>
      <c r="P96" s="169">
        <v>0</v>
      </c>
      <c r="Q96" s="205">
        <f t="shared" si="15"/>
        <v>0</v>
      </c>
      <c r="R96" s="132">
        <f t="shared" si="16"/>
        <v>0</v>
      </c>
      <c r="S96" s="211">
        <f t="shared" si="18"/>
        <v>52245500</v>
      </c>
      <c r="T96" s="219"/>
    </row>
    <row r="97" spans="1:20" s="10" customFormat="1" ht="18" customHeight="1" thickBot="1" x14ac:dyDescent="0.3">
      <c r="B97" s="58" t="s">
        <v>230</v>
      </c>
      <c r="C97" s="407">
        <v>5</v>
      </c>
      <c r="D97" s="408"/>
      <c r="E97" s="409" t="s">
        <v>171</v>
      </c>
      <c r="F97" s="410"/>
      <c r="G97" s="410"/>
      <c r="H97" s="410"/>
      <c r="I97" s="410"/>
      <c r="J97" s="410"/>
      <c r="K97" s="304">
        <v>5600000</v>
      </c>
      <c r="L97" s="157">
        <f t="shared" si="17"/>
        <v>0</v>
      </c>
      <c r="M97" s="304">
        <f>K97</f>
        <v>5600000</v>
      </c>
      <c r="N97" s="304">
        <v>0</v>
      </c>
      <c r="O97" s="304">
        <v>0</v>
      </c>
      <c r="P97" s="305">
        <v>0</v>
      </c>
      <c r="Q97" s="306">
        <f t="shared" si="15"/>
        <v>0</v>
      </c>
      <c r="R97" s="307">
        <f t="shared" si="16"/>
        <v>0</v>
      </c>
      <c r="S97" s="308"/>
      <c r="T97" s="219"/>
    </row>
    <row r="98" spans="1:20" s="10" customFormat="1" ht="18" hidden="1" customHeight="1" x14ac:dyDescent="0.25">
      <c r="B98" s="58"/>
      <c r="C98" s="116">
        <v>12</v>
      </c>
      <c r="D98" s="93"/>
      <c r="E98" s="94" t="s">
        <v>172</v>
      </c>
      <c r="F98" s="95"/>
      <c r="G98" s="95"/>
      <c r="H98" s="95"/>
      <c r="I98" s="95"/>
      <c r="J98" s="95"/>
      <c r="K98" s="96">
        <v>2500000</v>
      </c>
      <c r="L98" s="96">
        <f>K98*0.221</f>
        <v>552500</v>
      </c>
      <c r="M98" s="96">
        <f>K98+L98</f>
        <v>3052500</v>
      </c>
      <c r="N98" s="96">
        <v>0</v>
      </c>
      <c r="O98" s="96">
        <v>0</v>
      </c>
      <c r="P98" s="169">
        <v>0</v>
      </c>
      <c r="Q98" s="238">
        <f t="shared" si="15"/>
        <v>0</v>
      </c>
      <c r="R98" s="239">
        <f t="shared" si="16"/>
        <v>0</v>
      </c>
      <c r="S98" s="212" t="e">
        <f>S97+#REF!</f>
        <v>#REF!</v>
      </c>
      <c r="T98" s="219"/>
    </row>
    <row r="99" spans="1:20" s="10" customFormat="1" ht="18" hidden="1" customHeight="1" x14ac:dyDescent="0.25">
      <c r="B99" s="58"/>
      <c r="C99" s="116">
        <v>14</v>
      </c>
      <c r="D99" s="93"/>
      <c r="E99" s="94" t="s">
        <v>173</v>
      </c>
      <c r="F99" s="95"/>
      <c r="G99" s="95"/>
      <c r="H99" s="95"/>
      <c r="I99" s="95"/>
      <c r="J99" s="95"/>
      <c r="K99" s="96">
        <v>10000000</v>
      </c>
      <c r="L99" s="97">
        <f>K99*0.221</f>
        <v>2210000</v>
      </c>
      <c r="M99" s="97">
        <f>K99+L99</f>
        <v>12210000</v>
      </c>
      <c r="N99" s="97">
        <v>0</v>
      </c>
      <c r="O99" s="97">
        <v>0</v>
      </c>
      <c r="P99" s="170">
        <v>0</v>
      </c>
      <c r="Q99" s="201">
        <f t="shared" si="15"/>
        <v>0</v>
      </c>
      <c r="R99" s="239">
        <f t="shared" si="16"/>
        <v>0</v>
      </c>
      <c r="S99" s="211" t="e">
        <f>S98+#REF!</f>
        <v>#REF!</v>
      </c>
      <c r="T99" s="219"/>
    </row>
    <row r="100" spans="1:20" s="10" customFormat="1" ht="18" hidden="1" customHeight="1" thickBot="1" x14ac:dyDescent="0.3">
      <c r="B100" s="125"/>
      <c r="C100" s="119">
        <v>16</v>
      </c>
      <c r="D100" s="99"/>
      <c r="E100" s="104" t="s">
        <v>174</v>
      </c>
      <c r="F100" s="100"/>
      <c r="G100" s="100"/>
      <c r="H100" s="100"/>
      <c r="I100" s="100"/>
      <c r="J100" s="100"/>
      <c r="K100" s="101">
        <v>3500000</v>
      </c>
      <c r="L100" s="101">
        <f>K100*0.221</f>
        <v>773500</v>
      </c>
      <c r="M100" s="105">
        <f>K100+L100</f>
        <v>4273500</v>
      </c>
      <c r="N100" s="105">
        <v>0</v>
      </c>
      <c r="O100" s="105">
        <v>0</v>
      </c>
      <c r="P100" s="171">
        <v>0</v>
      </c>
      <c r="Q100" s="240">
        <f t="shared" si="15"/>
        <v>0</v>
      </c>
      <c r="R100" s="239">
        <f t="shared" si="16"/>
        <v>0</v>
      </c>
      <c r="S100" s="213" t="e">
        <f>S99+#REF!</f>
        <v>#REF!</v>
      </c>
      <c r="T100" s="221"/>
    </row>
    <row r="101" spans="1:20" s="10" customFormat="1" ht="18" customHeight="1" x14ac:dyDescent="0.25">
      <c r="A101" s="114"/>
      <c r="B101" s="129"/>
      <c r="C101" s="5"/>
      <c r="D101" s="6"/>
      <c r="E101" s="72" t="s">
        <v>45</v>
      </c>
      <c r="F101" s="73"/>
      <c r="G101" s="74"/>
      <c r="H101" s="75"/>
      <c r="I101" s="75"/>
      <c r="J101" s="75"/>
      <c r="K101" s="76"/>
      <c r="L101" s="76"/>
      <c r="M101" s="76"/>
      <c r="N101" s="70">
        <v>21900000</v>
      </c>
      <c r="O101" s="71">
        <v>26400000</v>
      </c>
      <c r="P101" s="77">
        <v>44400000</v>
      </c>
      <c r="Q101" s="442">
        <f>SUM(Q84:Q97)</f>
        <v>44400000</v>
      </c>
      <c r="R101" s="439"/>
      <c r="S101" s="214">
        <f>Q101</f>
        <v>44400000</v>
      </c>
      <c r="T101" s="249"/>
    </row>
    <row r="102" spans="1:20" s="10" customFormat="1" ht="18" customHeight="1" x14ac:dyDescent="0.25">
      <c r="A102" s="114"/>
      <c r="B102" s="129"/>
      <c r="C102" s="78"/>
      <c r="D102" s="79"/>
      <c r="E102" s="80" t="s">
        <v>99</v>
      </c>
      <c r="F102" s="81"/>
      <c r="G102" s="82"/>
      <c r="H102" s="83"/>
      <c r="I102" s="83"/>
      <c r="J102" s="83"/>
      <c r="K102" s="84"/>
      <c r="L102" s="84"/>
      <c r="M102" s="84"/>
      <c r="N102" s="85">
        <v>3757000</v>
      </c>
      <c r="O102" s="86">
        <v>4751500</v>
      </c>
      <c r="P102" s="87">
        <v>7845500</v>
      </c>
      <c r="Q102" s="433">
        <f>SUM(R84:R97)</f>
        <v>7845500</v>
      </c>
      <c r="R102" s="434"/>
      <c r="S102" s="215">
        <f>Q102</f>
        <v>7845500</v>
      </c>
      <c r="T102" s="250"/>
    </row>
    <row r="103" spans="1:20" s="10" customFormat="1" ht="18" customHeight="1" thickBot="1" x14ac:dyDescent="0.3">
      <c r="A103" s="114"/>
      <c r="B103" s="129"/>
      <c r="C103" s="32"/>
      <c r="D103" s="33"/>
      <c r="E103" s="34" t="s">
        <v>106</v>
      </c>
      <c r="F103" s="35"/>
      <c r="G103" s="36"/>
      <c r="H103" s="37"/>
      <c r="I103" s="37"/>
      <c r="J103" s="37"/>
      <c r="K103" s="38"/>
      <c r="L103" s="38"/>
      <c r="M103" s="38"/>
      <c r="N103" s="39">
        <v>25657000</v>
      </c>
      <c r="O103" s="40">
        <v>31151500</v>
      </c>
      <c r="P103" s="41">
        <v>52245500</v>
      </c>
      <c r="Q103" s="435">
        <f>SUM(Q101+Q102)</f>
        <v>52245500</v>
      </c>
      <c r="R103" s="436"/>
      <c r="S103" s="216">
        <f>Q103</f>
        <v>52245500</v>
      </c>
      <c r="T103" s="252"/>
    </row>
    <row r="104" spans="1:20" ht="18" customHeight="1" x14ac:dyDescent="0.25">
      <c r="A104" s="115"/>
      <c r="B104" s="61"/>
      <c r="E104" s="3"/>
      <c r="F104" s="3"/>
      <c r="J104" s="1"/>
    </row>
    <row r="105" spans="1:20" ht="20.100000000000001" customHeight="1" x14ac:dyDescent="0.4">
      <c r="B105" s="60"/>
      <c r="C105" s="60" t="s">
        <v>258</v>
      </c>
      <c r="D105" s="2"/>
      <c r="E105" s="2"/>
      <c r="F105" s="2"/>
      <c r="G105" s="1"/>
      <c r="H105" s="1"/>
      <c r="J105" s="1"/>
      <c r="P105" s="437"/>
      <c r="Q105" s="437"/>
      <c r="S105" s="145"/>
    </row>
    <row r="106" spans="1:20" ht="18" customHeight="1" x14ac:dyDescent="0.3">
      <c r="D106" s="61" t="s">
        <v>256</v>
      </c>
      <c r="E106" s="3"/>
      <c r="F106" s="3"/>
      <c r="J106" s="1"/>
      <c r="K106" s="4"/>
      <c r="L106" s="4"/>
      <c r="M106" s="4"/>
      <c r="N106" s="4"/>
      <c r="O106" s="4"/>
      <c r="P106" s="90"/>
      <c r="Q106" s="89"/>
      <c r="S106" s="90"/>
      <c r="T106" s="62" t="s">
        <v>242</v>
      </c>
    </row>
    <row r="107" spans="1:20" ht="18" customHeight="1" thickBot="1" x14ac:dyDescent="0.35">
      <c r="D107" s="61"/>
      <c r="E107" s="3"/>
      <c r="F107" s="3"/>
      <c r="J107" s="1"/>
      <c r="K107" s="4"/>
      <c r="L107" s="4"/>
      <c r="M107" s="4"/>
      <c r="N107" s="4"/>
      <c r="O107" s="4"/>
      <c r="P107" s="90"/>
      <c r="Q107" s="89"/>
      <c r="S107" s="90"/>
      <c r="T107" s="62"/>
    </row>
    <row r="108" spans="1:20" s="10" customFormat="1" ht="18" customHeight="1" x14ac:dyDescent="0.25">
      <c r="A108" s="114"/>
      <c r="B108" s="129"/>
      <c r="C108" s="5" t="s">
        <v>28</v>
      </c>
      <c r="D108" s="6" t="s">
        <v>49</v>
      </c>
      <c r="E108" s="7" t="s">
        <v>70</v>
      </c>
      <c r="F108" s="8"/>
      <c r="G108" s="8"/>
      <c r="H108" s="8"/>
      <c r="I108" s="8"/>
      <c r="J108" s="8"/>
      <c r="K108" s="9" t="s">
        <v>108</v>
      </c>
      <c r="L108" s="9" t="s">
        <v>229</v>
      </c>
      <c r="M108" s="9" t="s">
        <v>108</v>
      </c>
      <c r="N108" s="461" t="s">
        <v>236</v>
      </c>
      <c r="O108" s="450"/>
      <c r="P108" s="462"/>
      <c r="Q108" s="454" t="s">
        <v>243</v>
      </c>
      <c r="R108" s="460"/>
      <c r="S108" s="197" t="s">
        <v>228</v>
      </c>
      <c r="T108" s="452" t="s">
        <v>237</v>
      </c>
    </row>
    <row r="109" spans="1:20" s="10" customFormat="1" ht="18" customHeight="1" thickBot="1" x14ac:dyDescent="0.3">
      <c r="A109" s="114"/>
      <c r="B109" s="92"/>
      <c r="C109" s="63"/>
      <c r="D109" s="64"/>
      <c r="E109" s="470"/>
      <c r="F109" s="471"/>
      <c r="G109" s="471"/>
      <c r="H109" s="471"/>
      <c r="I109" s="471"/>
      <c r="J109" s="471"/>
      <c r="K109" s="65" t="s">
        <v>169</v>
      </c>
      <c r="L109" s="122">
        <v>0.221</v>
      </c>
      <c r="M109" s="65" t="s">
        <v>110</v>
      </c>
      <c r="N109" s="66" t="s">
        <v>74</v>
      </c>
      <c r="O109" s="67" t="s">
        <v>75</v>
      </c>
      <c r="P109" s="260" t="s">
        <v>76</v>
      </c>
      <c r="Q109" s="172" t="s">
        <v>108</v>
      </c>
      <c r="R109" s="165" t="s">
        <v>227</v>
      </c>
      <c r="S109" s="198" t="s">
        <v>241</v>
      </c>
      <c r="T109" s="453"/>
    </row>
    <row r="110" spans="1:20" s="10" customFormat="1" ht="18" customHeight="1" x14ac:dyDescent="0.25">
      <c r="B110" s="52" t="s">
        <v>230</v>
      </c>
      <c r="C110" s="378">
        <v>20</v>
      </c>
      <c r="D110" s="379">
        <v>1</v>
      </c>
      <c r="E110" s="380" t="s">
        <v>85</v>
      </c>
      <c r="F110" s="381"/>
      <c r="G110" s="381"/>
      <c r="H110" s="381"/>
      <c r="I110" s="381"/>
      <c r="J110" s="381"/>
      <c r="K110" s="222">
        <v>10500000</v>
      </c>
      <c r="L110" s="222">
        <f>M110-K110</f>
        <v>0</v>
      </c>
      <c r="M110" s="222">
        <f>K110</f>
        <v>10500000</v>
      </c>
      <c r="N110" s="48">
        <v>10500000</v>
      </c>
      <c r="O110" s="51">
        <v>0</v>
      </c>
      <c r="P110" s="261">
        <v>0</v>
      </c>
      <c r="Q110" s="263">
        <f t="shared" ref="Q110:Q141" si="21">IF(B110=1,K110,IF(B110=2,K110,0))</f>
        <v>0</v>
      </c>
      <c r="R110" s="300">
        <f t="shared" ref="R110:R141" si="22">IF(B110=2,L110,0)</f>
        <v>0</v>
      </c>
      <c r="S110" s="262">
        <f>Q110+R110</f>
        <v>0</v>
      </c>
      <c r="T110" s="218"/>
    </row>
    <row r="111" spans="1:20" s="10" customFormat="1" ht="18" customHeight="1" x14ac:dyDescent="0.25">
      <c r="B111" s="23" t="s">
        <v>230</v>
      </c>
      <c r="C111" s="353">
        <v>17</v>
      </c>
      <c r="D111" s="354" t="s">
        <v>98</v>
      </c>
      <c r="E111" s="355" t="s">
        <v>82</v>
      </c>
      <c r="F111" s="356"/>
      <c r="G111" s="356"/>
      <c r="H111" s="356"/>
      <c r="I111" s="356"/>
      <c r="J111" s="356"/>
      <c r="K111" s="155">
        <v>5250000</v>
      </c>
      <c r="L111" s="155">
        <f>M111-K111</f>
        <v>0</v>
      </c>
      <c r="M111" s="155">
        <f>K111</f>
        <v>5250000</v>
      </c>
      <c r="N111" s="46">
        <v>15750000</v>
      </c>
      <c r="O111" s="20">
        <v>5250000</v>
      </c>
      <c r="P111" s="68">
        <v>0</v>
      </c>
      <c r="Q111" s="190">
        <f t="shared" si="21"/>
        <v>0</v>
      </c>
      <c r="R111" s="271">
        <f t="shared" si="22"/>
        <v>0</v>
      </c>
      <c r="S111" s="205">
        <f>S110+Q111+R111</f>
        <v>0</v>
      </c>
      <c r="T111" s="219"/>
    </row>
    <row r="112" spans="1:20" s="10" customFormat="1" ht="18" customHeight="1" x14ac:dyDescent="0.25">
      <c r="B112" s="23">
        <v>1</v>
      </c>
      <c r="C112" s="333">
        <v>17</v>
      </c>
      <c r="D112" s="334">
        <v>3</v>
      </c>
      <c r="E112" s="335" t="s">
        <v>83</v>
      </c>
      <c r="F112" s="336"/>
      <c r="G112" s="336"/>
      <c r="H112" s="336"/>
      <c r="I112" s="336"/>
      <c r="J112" s="336"/>
      <c r="K112" s="47">
        <v>7000000</v>
      </c>
      <c r="L112" s="47">
        <f t="shared" ref="L112:L159" si="23">M112-K112</f>
        <v>0</v>
      </c>
      <c r="M112" s="47">
        <f>K112</f>
        <v>7000000</v>
      </c>
      <c r="N112" s="47">
        <v>0</v>
      </c>
      <c r="O112" s="47">
        <v>0</v>
      </c>
      <c r="P112" s="21">
        <v>7000000</v>
      </c>
      <c r="Q112" s="175">
        <f t="shared" si="21"/>
        <v>7000000</v>
      </c>
      <c r="R112" s="271">
        <f t="shared" si="22"/>
        <v>0</v>
      </c>
      <c r="S112" s="200">
        <f t="shared" ref="S112:S123" si="24">S111+Q112+R112</f>
        <v>7000000</v>
      </c>
      <c r="T112" s="250"/>
    </row>
    <row r="113" spans="2:20" s="10" customFormat="1" ht="18" customHeight="1" x14ac:dyDescent="0.25">
      <c r="B113" s="23" t="s">
        <v>230</v>
      </c>
      <c r="C113" s="353">
        <v>18</v>
      </c>
      <c r="D113" s="354" t="s">
        <v>77</v>
      </c>
      <c r="E113" s="355" t="s">
        <v>52</v>
      </c>
      <c r="F113" s="356"/>
      <c r="G113" s="356"/>
      <c r="H113" s="356"/>
      <c r="I113" s="356"/>
      <c r="J113" s="356"/>
      <c r="K113" s="155">
        <v>3500000</v>
      </c>
      <c r="L113" s="155">
        <f>K113*0.221</f>
        <v>773500</v>
      </c>
      <c r="M113" s="155">
        <f>K113+L113</f>
        <v>4273500</v>
      </c>
      <c r="N113" s="46">
        <v>19250000</v>
      </c>
      <c r="O113" s="20">
        <v>8750000</v>
      </c>
      <c r="P113" s="21">
        <v>10500000</v>
      </c>
      <c r="Q113" s="190">
        <f t="shared" si="21"/>
        <v>0</v>
      </c>
      <c r="R113" s="271">
        <f t="shared" si="22"/>
        <v>0</v>
      </c>
      <c r="S113" s="205"/>
      <c r="T113" s="219" t="s">
        <v>235</v>
      </c>
    </row>
    <row r="114" spans="2:20" s="10" customFormat="1" ht="18" customHeight="1" x14ac:dyDescent="0.25">
      <c r="B114" s="23">
        <v>1</v>
      </c>
      <c r="C114" s="333">
        <v>30</v>
      </c>
      <c r="D114" s="334" t="s">
        <v>77</v>
      </c>
      <c r="E114" s="335" t="s">
        <v>53</v>
      </c>
      <c r="F114" s="336"/>
      <c r="G114" s="336"/>
      <c r="H114" s="336"/>
      <c r="I114" s="336"/>
      <c r="J114" s="336"/>
      <c r="K114" s="47">
        <v>10500000</v>
      </c>
      <c r="L114" s="47">
        <f t="shared" si="23"/>
        <v>0</v>
      </c>
      <c r="M114" s="47">
        <f>K114</f>
        <v>10500000</v>
      </c>
      <c r="N114" s="46">
        <v>29750000</v>
      </c>
      <c r="O114" s="20">
        <v>19250000</v>
      </c>
      <c r="P114" s="21">
        <v>21000000</v>
      </c>
      <c r="Q114" s="175">
        <f t="shared" si="21"/>
        <v>10500000</v>
      </c>
      <c r="R114" s="271">
        <f t="shared" si="22"/>
        <v>0</v>
      </c>
      <c r="S114" s="200">
        <f>S112+Q114+R114</f>
        <v>17500000</v>
      </c>
      <c r="T114" s="250"/>
    </row>
    <row r="115" spans="2:20" s="10" customFormat="1" ht="18" customHeight="1" x14ac:dyDescent="0.25">
      <c r="B115" s="58">
        <v>1</v>
      </c>
      <c r="C115" s="403" t="s">
        <v>50</v>
      </c>
      <c r="D115" s="404" t="s">
        <v>78</v>
      </c>
      <c r="E115" s="405" t="s">
        <v>51</v>
      </c>
      <c r="F115" s="406"/>
      <c r="G115" s="406"/>
      <c r="H115" s="406"/>
      <c r="I115" s="406"/>
      <c r="J115" s="406"/>
      <c r="K115" s="269">
        <v>20000000</v>
      </c>
      <c r="L115" s="47">
        <v>0</v>
      </c>
      <c r="M115" s="51">
        <f>K115+L115</f>
        <v>20000000</v>
      </c>
      <c r="N115" s="51">
        <v>0</v>
      </c>
      <c r="O115" s="20">
        <v>31250000</v>
      </c>
      <c r="P115" s="21">
        <v>33000000</v>
      </c>
      <c r="Q115" s="175">
        <f t="shared" si="21"/>
        <v>20000000</v>
      </c>
      <c r="R115" s="271">
        <f t="shared" si="22"/>
        <v>0</v>
      </c>
      <c r="S115" s="200">
        <f t="shared" si="24"/>
        <v>37500000</v>
      </c>
      <c r="T115" s="250" t="s">
        <v>250</v>
      </c>
    </row>
    <row r="116" spans="2:20" s="10" customFormat="1" ht="18" customHeight="1" x14ac:dyDescent="0.25">
      <c r="B116" s="58">
        <v>2</v>
      </c>
      <c r="C116" s="403">
        <v>8</v>
      </c>
      <c r="D116" s="404" t="s">
        <v>78</v>
      </c>
      <c r="E116" s="405" t="s">
        <v>88</v>
      </c>
      <c r="F116" s="406"/>
      <c r="G116" s="406"/>
      <c r="H116" s="406"/>
      <c r="I116" s="406"/>
      <c r="J116" s="406"/>
      <c r="K116" s="51">
        <v>14000000</v>
      </c>
      <c r="L116" s="47">
        <f>K116*0.221</f>
        <v>3094000</v>
      </c>
      <c r="M116" s="51">
        <f>K116+L116</f>
        <v>17094000</v>
      </c>
      <c r="N116" s="51">
        <v>0</v>
      </c>
      <c r="O116" s="20">
        <v>45250000</v>
      </c>
      <c r="P116" s="21">
        <v>47000000</v>
      </c>
      <c r="Q116" s="175">
        <f t="shared" si="21"/>
        <v>14000000</v>
      </c>
      <c r="R116" s="270">
        <f t="shared" si="22"/>
        <v>3094000</v>
      </c>
      <c r="S116" s="200">
        <f t="shared" si="24"/>
        <v>54594000</v>
      </c>
      <c r="T116" s="250"/>
    </row>
    <row r="117" spans="2:20" s="10" customFormat="1" ht="18" customHeight="1" x14ac:dyDescent="0.25">
      <c r="B117" s="58">
        <v>1</v>
      </c>
      <c r="C117" s="403">
        <v>20</v>
      </c>
      <c r="D117" s="404" t="s">
        <v>78</v>
      </c>
      <c r="E117" s="405" t="s">
        <v>84</v>
      </c>
      <c r="F117" s="406"/>
      <c r="G117" s="406"/>
      <c r="H117" s="406"/>
      <c r="I117" s="406"/>
      <c r="J117" s="406"/>
      <c r="K117" s="51">
        <v>7000000</v>
      </c>
      <c r="L117" s="47">
        <f t="shared" si="23"/>
        <v>0</v>
      </c>
      <c r="M117" s="51">
        <f>K117</f>
        <v>7000000</v>
      </c>
      <c r="N117" s="51">
        <v>0</v>
      </c>
      <c r="O117" s="20">
        <v>52250000</v>
      </c>
      <c r="P117" s="21">
        <v>54000000</v>
      </c>
      <c r="Q117" s="175">
        <f t="shared" si="21"/>
        <v>7000000</v>
      </c>
      <c r="R117" s="271">
        <f t="shared" si="22"/>
        <v>0</v>
      </c>
      <c r="S117" s="200">
        <f t="shared" si="24"/>
        <v>61594000</v>
      </c>
      <c r="T117" s="250"/>
    </row>
    <row r="118" spans="2:20" s="10" customFormat="1" ht="18" customHeight="1" x14ac:dyDescent="0.25">
      <c r="B118" s="23" t="s">
        <v>230</v>
      </c>
      <c r="C118" s="389">
        <v>7</v>
      </c>
      <c r="D118" s="386">
        <v>2</v>
      </c>
      <c r="E118" s="387" t="s">
        <v>86</v>
      </c>
      <c r="F118" s="388"/>
      <c r="G118" s="388"/>
      <c r="H118" s="388"/>
      <c r="I118" s="388"/>
      <c r="J118" s="388"/>
      <c r="K118" s="155">
        <v>2200000</v>
      </c>
      <c r="L118" s="155">
        <f>K118*0.221</f>
        <v>486200</v>
      </c>
      <c r="M118" s="155">
        <f>K118+L118</f>
        <v>2686200</v>
      </c>
      <c r="N118" s="47">
        <v>0</v>
      </c>
      <c r="O118" s="20">
        <v>54450000</v>
      </c>
      <c r="P118" s="68">
        <v>0</v>
      </c>
      <c r="Q118" s="190">
        <f t="shared" si="21"/>
        <v>0</v>
      </c>
      <c r="R118" s="271">
        <f t="shared" si="22"/>
        <v>0</v>
      </c>
      <c r="S118" s="205"/>
      <c r="T118" s="219"/>
    </row>
    <row r="119" spans="2:20" s="10" customFormat="1" ht="36" customHeight="1" x14ac:dyDescent="0.25">
      <c r="B119" s="23">
        <v>1</v>
      </c>
      <c r="C119" s="333">
        <v>7</v>
      </c>
      <c r="D119" s="334">
        <v>3</v>
      </c>
      <c r="E119" s="411" t="s">
        <v>87</v>
      </c>
      <c r="F119" s="336"/>
      <c r="G119" s="336"/>
      <c r="H119" s="336"/>
      <c r="I119" s="336"/>
      <c r="J119" s="336"/>
      <c r="K119" s="268">
        <v>4000000</v>
      </c>
      <c r="L119" s="47">
        <f>K119*0.221</f>
        <v>884000</v>
      </c>
      <c r="M119" s="47">
        <f>K119+L119</f>
        <v>4884000</v>
      </c>
      <c r="N119" s="47">
        <v>0</v>
      </c>
      <c r="O119" s="47">
        <v>0</v>
      </c>
      <c r="P119" s="21">
        <v>59000000</v>
      </c>
      <c r="Q119" s="175">
        <f t="shared" si="21"/>
        <v>4000000</v>
      </c>
      <c r="R119" s="271">
        <f t="shared" si="22"/>
        <v>0</v>
      </c>
      <c r="S119" s="200">
        <f>S117+Q119+R119</f>
        <v>65594000</v>
      </c>
      <c r="T119" s="272" t="s">
        <v>247</v>
      </c>
    </row>
    <row r="120" spans="2:20" s="10" customFormat="1" ht="18" customHeight="1" x14ac:dyDescent="0.25">
      <c r="B120" s="23">
        <v>2</v>
      </c>
      <c r="C120" s="333" t="s">
        <v>44</v>
      </c>
      <c r="D120" s="334">
        <v>3</v>
      </c>
      <c r="E120" s="335" t="s">
        <v>89</v>
      </c>
      <c r="F120" s="336"/>
      <c r="G120" s="336"/>
      <c r="H120" s="336"/>
      <c r="I120" s="336"/>
      <c r="J120" s="336"/>
      <c r="K120" s="47">
        <v>2650000</v>
      </c>
      <c r="L120" s="47">
        <f>K120*0.221</f>
        <v>585650</v>
      </c>
      <c r="M120" s="47">
        <f>K120+L120</f>
        <v>3235650</v>
      </c>
      <c r="N120" s="47">
        <v>0</v>
      </c>
      <c r="O120" s="47">
        <v>0</v>
      </c>
      <c r="P120" s="21">
        <v>61650000</v>
      </c>
      <c r="Q120" s="175">
        <f t="shared" si="21"/>
        <v>2650000</v>
      </c>
      <c r="R120" s="270">
        <f t="shared" si="22"/>
        <v>585650</v>
      </c>
      <c r="S120" s="200">
        <f t="shared" si="24"/>
        <v>68829650</v>
      </c>
      <c r="T120" s="250"/>
    </row>
    <row r="121" spans="2:20" s="10" customFormat="1" ht="18" customHeight="1" x14ac:dyDescent="0.25">
      <c r="B121" s="23">
        <v>2</v>
      </c>
      <c r="C121" s="333">
        <v>11</v>
      </c>
      <c r="D121" s="334">
        <v>3</v>
      </c>
      <c r="E121" s="335" t="s">
        <v>90</v>
      </c>
      <c r="F121" s="336"/>
      <c r="G121" s="336"/>
      <c r="H121" s="336"/>
      <c r="I121" s="336"/>
      <c r="J121" s="336"/>
      <c r="K121" s="47">
        <v>6500000</v>
      </c>
      <c r="L121" s="47">
        <f>K121*0.221</f>
        <v>1436500</v>
      </c>
      <c r="M121" s="47">
        <f>K121+L121</f>
        <v>7936500</v>
      </c>
      <c r="N121" s="47">
        <v>0</v>
      </c>
      <c r="O121" s="47">
        <v>0</v>
      </c>
      <c r="P121" s="21">
        <v>68150000</v>
      </c>
      <c r="Q121" s="175">
        <f t="shared" si="21"/>
        <v>6500000</v>
      </c>
      <c r="R121" s="270">
        <f t="shared" si="22"/>
        <v>1436500</v>
      </c>
      <c r="S121" s="200">
        <f t="shared" si="24"/>
        <v>76766150</v>
      </c>
      <c r="T121" s="250" t="s">
        <v>248</v>
      </c>
    </row>
    <row r="122" spans="2:20" s="10" customFormat="1" ht="18" customHeight="1" x14ac:dyDescent="0.25">
      <c r="B122" s="23">
        <v>1</v>
      </c>
      <c r="C122" s="333">
        <v>13</v>
      </c>
      <c r="D122" s="334">
        <v>3</v>
      </c>
      <c r="E122" s="335" t="s">
        <v>91</v>
      </c>
      <c r="F122" s="336"/>
      <c r="G122" s="336"/>
      <c r="H122" s="336"/>
      <c r="I122" s="336"/>
      <c r="J122" s="336"/>
      <c r="K122" s="47">
        <v>7000000</v>
      </c>
      <c r="L122" s="47">
        <f t="shared" si="23"/>
        <v>0</v>
      </c>
      <c r="M122" s="47">
        <f>K122</f>
        <v>7000000</v>
      </c>
      <c r="N122" s="47">
        <v>0</v>
      </c>
      <c r="O122" s="47">
        <v>0</v>
      </c>
      <c r="P122" s="21">
        <v>75150000</v>
      </c>
      <c r="Q122" s="175">
        <f t="shared" si="21"/>
        <v>7000000</v>
      </c>
      <c r="R122" s="271">
        <f t="shared" si="22"/>
        <v>0</v>
      </c>
      <c r="S122" s="200">
        <f t="shared" si="24"/>
        <v>83766150</v>
      </c>
      <c r="T122" s="251"/>
    </row>
    <row r="123" spans="2:20" s="10" customFormat="1" ht="18" customHeight="1" thickBot="1" x14ac:dyDescent="0.3">
      <c r="B123" s="23">
        <v>1</v>
      </c>
      <c r="C123" s="333"/>
      <c r="D123" s="334">
        <v>3</v>
      </c>
      <c r="E123" s="335" t="s">
        <v>54</v>
      </c>
      <c r="F123" s="336"/>
      <c r="G123" s="336"/>
      <c r="H123" s="336"/>
      <c r="I123" s="336"/>
      <c r="J123" s="336"/>
      <c r="K123" s="268">
        <v>10000000</v>
      </c>
      <c r="L123" s="47">
        <v>0</v>
      </c>
      <c r="M123" s="47">
        <f>K123+L123</f>
        <v>10000000</v>
      </c>
      <c r="N123" s="47">
        <v>0</v>
      </c>
      <c r="O123" s="47">
        <v>0</v>
      </c>
      <c r="P123" s="21">
        <v>80150000</v>
      </c>
      <c r="Q123" s="175">
        <f t="shared" si="21"/>
        <v>10000000</v>
      </c>
      <c r="R123" s="271">
        <f t="shared" si="22"/>
        <v>0</v>
      </c>
      <c r="S123" s="200">
        <f t="shared" si="24"/>
        <v>93766150</v>
      </c>
      <c r="T123" s="252" t="s">
        <v>249</v>
      </c>
    </row>
    <row r="124" spans="2:20" s="10" customFormat="1" ht="18" hidden="1" customHeight="1" x14ac:dyDescent="0.25">
      <c r="B124" s="58"/>
      <c r="C124" s="116" t="s">
        <v>131</v>
      </c>
      <c r="D124" s="93"/>
      <c r="E124" s="94" t="s">
        <v>134</v>
      </c>
      <c r="F124" s="95"/>
      <c r="G124" s="95"/>
      <c r="H124" s="95"/>
      <c r="I124" s="95"/>
      <c r="J124" s="95"/>
      <c r="K124" s="96">
        <v>1500000</v>
      </c>
      <c r="L124" s="97">
        <f>K124*0.221</f>
        <v>331500</v>
      </c>
      <c r="M124" s="96">
        <f>K124+L124</f>
        <v>1831500</v>
      </c>
      <c r="N124" s="96">
        <v>0</v>
      </c>
      <c r="O124" s="96">
        <v>0</v>
      </c>
      <c r="P124" s="169">
        <v>0</v>
      </c>
      <c r="Q124" s="205">
        <f t="shared" si="21"/>
        <v>0</v>
      </c>
      <c r="R124" s="239">
        <f t="shared" si="22"/>
        <v>0</v>
      </c>
      <c r="S124" s="238" t="e">
        <f>S123+#REF!</f>
        <v>#REF!</v>
      </c>
      <c r="T124" s="273"/>
    </row>
    <row r="125" spans="2:20" s="10" customFormat="1" ht="18" hidden="1" customHeight="1" x14ac:dyDescent="0.25">
      <c r="B125" s="58"/>
      <c r="C125" s="116" t="s">
        <v>131</v>
      </c>
      <c r="D125" s="93"/>
      <c r="E125" s="94" t="s">
        <v>135</v>
      </c>
      <c r="F125" s="95"/>
      <c r="G125" s="95"/>
      <c r="H125" s="95"/>
      <c r="I125" s="95"/>
      <c r="J125" s="95"/>
      <c r="K125" s="96">
        <v>5000000</v>
      </c>
      <c r="L125" s="97">
        <f t="shared" ref="L125:L134" si="25">K125*0.221</f>
        <v>1105000</v>
      </c>
      <c r="M125" s="96">
        <f t="shared" ref="M125:M134" si="26">K125+L125</f>
        <v>6105000</v>
      </c>
      <c r="N125" s="97">
        <v>0</v>
      </c>
      <c r="O125" s="97">
        <v>0</v>
      </c>
      <c r="P125" s="170">
        <v>0</v>
      </c>
      <c r="Q125" s="201">
        <f t="shared" si="21"/>
        <v>0</v>
      </c>
      <c r="R125" s="239">
        <f t="shared" si="22"/>
        <v>0</v>
      </c>
      <c r="S125" s="201" t="e">
        <f>S124+#REF!</f>
        <v>#REF!</v>
      </c>
      <c r="T125" s="219"/>
    </row>
    <row r="126" spans="2:20" s="10" customFormat="1" ht="18" hidden="1" customHeight="1" x14ac:dyDescent="0.25">
      <c r="B126" s="58"/>
      <c r="C126" s="116" t="s">
        <v>132</v>
      </c>
      <c r="D126" s="93"/>
      <c r="E126" s="94" t="s">
        <v>136</v>
      </c>
      <c r="F126" s="95"/>
      <c r="G126" s="95"/>
      <c r="H126" s="95"/>
      <c r="I126" s="95"/>
      <c r="J126" s="95"/>
      <c r="K126" s="96">
        <v>1500000</v>
      </c>
      <c r="L126" s="97">
        <f t="shared" si="25"/>
        <v>331500</v>
      </c>
      <c r="M126" s="96">
        <f t="shared" si="26"/>
        <v>1831500</v>
      </c>
      <c r="N126" s="97">
        <v>0</v>
      </c>
      <c r="O126" s="97">
        <v>0</v>
      </c>
      <c r="P126" s="170">
        <v>0</v>
      </c>
      <c r="Q126" s="205">
        <f t="shared" si="21"/>
        <v>0</v>
      </c>
      <c r="R126" s="239">
        <f t="shared" si="22"/>
        <v>0</v>
      </c>
      <c r="S126" s="205" t="e">
        <f>S125+#REF!</f>
        <v>#REF!</v>
      </c>
      <c r="T126" s="219"/>
    </row>
    <row r="127" spans="2:20" s="10" customFormat="1" ht="18" hidden="1" customHeight="1" x14ac:dyDescent="0.25">
      <c r="B127" s="58"/>
      <c r="C127" s="119" t="s">
        <v>132</v>
      </c>
      <c r="D127" s="99"/>
      <c r="E127" s="94" t="s">
        <v>137</v>
      </c>
      <c r="F127" s="100"/>
      <c r="G127" s="100"/>
      <c r="H127" s="100"/>
      <c r="I127" s="100"/>
      <c r="J127" s="100"/>
      <c r="K127" s="101">
        <v>5000000</v>
      </c>
      <c r="L127" s="97">
        <f t="shared" si="25"/>
        <v>1105000</v>
      </c>
      <c r="M127" s="96">
        <f t="shared" si="26"/>
        <v>6105000</v>
      </c>
      <c r="N127" s="97">
        <v>0</v>
      </c>
      <c r="O127" s="97">
        <v>0</v>
      </c>
      <c r="P127" s="170">
        <v>0</v>
      </c>
      <c r="Q127" s="201">
        <f t="shared" si="21"/>
        <v>0</v>
      </c>
      <c r="R127" s="239">
        <f t="shared" si="22"/>
        <v>0</v>
      </c>
      <c r="S127" s="201" t="e">
        <f>S126+#REF!</f>
        <v>#REF!</v>
      </c>
      <c r="T127" s="219"/>
    </row>
    <row r="128" spans="2:20" s="10" customFormat="1" ht="18" hidden="1" customHeight="1" x14ac:dyDescent="0.25">
      <c r="B128" s="58"/>
      <c r="C128" s="117" t="s">
        <v>133</v>
      </c>
      <c r="D128" s="98"/>
      <c r="E128" s="102" t="s">
        <v>138</v>
      </c>
      <c r="F128" s="103"/>
      <c r="G128" s="103"/>
      <c r="H128" s="103"/>
      <c r="I128" s="103"/>
      <c r="J128" s="103"/>
      <c r="K128" s="97">
        <v>5000000</v>
      </c>
      <c r="L128" s="97">
        <f t="shared" si="25"/>
        <v>1105000</v>
      </c>
      <c r="M128" s="96">
        <f t="shared" si="26"/>
        <v>6105000</v>
      </c>
      <c r="N128" s="97">
        <v>0</v>
      </c>
      <c r="O128" s="97">
        <v>0</v>
      </c>
      <c r="P128" s="170">
        <v>0</v>
      </c>
      <c r="Q128" s="205">
        <f t="shared" si="21"/>
        <v>0</v>
      </c>
      <c r="R128" s="239">
        <f t="shared" si="22"/>
        <v>0</v>
      </c>
      <c r="S128" s="205" t="e">
        <f>S127+#REF!</f>
        <v>#REF!</v>
      </c>
      <c r="T128" s="219"/>
    </row>
    <row r="129" spans="2:20" s="10" customFormat="1" ht="18" hidden="1" customHeight="1" x14ac:dyDescent="0.25">
      <c r="B129" s="58"/>
      <c r="C129" s="119">
        <v>8</v>
      </c>
      <c r="D129" s="99"/>
      <c r="E129" s="104" t="s">
        <v>139</v>
      </c>
      <c r="F129" s="100"/>
      <c r="G129" s="100"/>
      <c r="H129" s="100"/>
      <c r="I129" s="100"/>
      <c r="J129" s="100"/>
      <c r="K129" s="101">
        <v>4500000</v>
      </c>
      <c r="L129" s="97">
        <f t="shared" si="25"/>
        <v>994500</v>
      </c>
      <c r="M129" s="96">
        <f t="shared" si="26"/>
        <v>5494500</v>
      </c>
      <c r="N129" s="97">
        <v>0</v>
      </c>
      <c r="O129" s="97">
        <v>0</v>
      </c>
      <c r="P129" s="170">
        <v>0</v>
      </c>
      <c r="Q129" s="201">
        <f t="shared" si="21"/>
        <v>0</v>
      </c>
      <c r="R129" s="239">
        <f t="shared" si="22"/>
        <v>0</v>
      </c>
      <c r="S129" s="201" t="e">
        <f>S128+#REF!</f>
        <v>#REF!</v>
      </c>
      <c r="T129" s="219"/>
    </row>
    <row r="130" spans="2:20" s="10" customFormat="1" ht="18" hidden="1" customHeight="1" x14ac:dyDescent="0.25">
      <c r="B130" s="58"/>
      <c r="C130" s="117" t="s">
        <v>44</v>
      </c>
      <c r="D130" s="98"/>
      <c r="E130" s="102" t="s">
        <v>140</v>
      </c>
      <c r="F130" s="103"/>
      <c r="G130" s="103"/>
      <c r="H130" s="103"/>
      <c r="I130" s="103"/>
      <c r="J130" s="103"/>
      <c r="K130" s="97">
        <v>15000000</v>
      </c>
      <c r="L130" s="97">
        <f t="shared" si="25"/>
        <v>3315000</v>
      </c>
      <c r="M130" s="96">
        <f t="shared" si="26"/>
        <v>18315000</v>
      </c>
      <c r="N130" s="97">
        <v>0</v>
      </c>
      <c r="O130" s="97">
        <v>0</v>
      </c>
      <c r="P130" s="170">
        <v>0</v>
      </c>
      <c r="Q130" s="205">
        <f t="shared" si="21"/>
        <v>0</v>
      </c>
      <c r="R130" s="239">
        <f t="shared" si="22"/>
        <v>0</v>
      </c>
      <c r="S130" s="205" t="e">
        <f>S129+#REF!</f>
        <v>#REF!</v>
      </c>
      <c r="T130" s="219"/>
    </row>
    <row r="131" spans="2:20" s="10" customFormat="1" ht="18" hidden="1" customHeight="1" x14ac:dyDescent="0.25">
      <c r="B131" s="58"/>
      <c r="C131" s="116">
        <v>9</v>
      </c>
      <c r="D131" s="93"/>
      <c r="E131" s="94" t="s">
        <v>141</v>
      </c>
      <c r="F131" s="95"/>
      <c r="G131" s="95"/>
      <c r="H131" s="95"/>
      <c r="I131" s="95"/>
      <c r="J131" s="95"/>
      <c r="K131" s="96">
        <v>2500000</v>
      </c>
      <c r="L131" s="97">
        <f t="shared" si="25"/>
        <v>552500</v>
      </c>
      <c r="M131" s="96">
        <f t="shared" si="26"/>
        <v>3052500</v>
      </c>
      <c r="N131" s="96">
        <v>0</v>
      </c>
      <c r="O131" s="96">
        <v>0</v>
      </c>
      <c r="P131" s="169">
        <v>0</v>
      </c>
      <c r="Q131" s="201">
        <f t="shared" si="21"/>
        <v>0</v>
      </c>
      <c r="R131" s="239">
        <f t="shared" si="22"/>
        <v>0</v>
      </c>
      <c r="S131" s="201" t="e">
        <f>S130+#REF!</f>
        <v>#REF!</v>
      </c>
      <c r="T131" s="219"/>
    </row>
    <row r="132" spans="2:20" s="10" customFormat="1" ht="18" hidden="1" customHeight="1" x14ac:dyDescent="0.25">
      <c r="B132" s="58"/>
      <c r="C132" s="116">
        <v>10</v>
      </c>
      <c r="D132" s="93"/>
      <c r="E132" s="94" t="s">
        <v>142</v>
      </c>
      <c r="F132" s="95"/>
      <c r="G132" s="95"/>
      <c r="H132" s="95"/>
      <c r="I132" s="95"/>
      <c r="J132" s="95"/>
      <c r="K132" s="96">
        <v>3000000</v>
      </c>
      <c r="L132" s="97">
        <f t="shared" si="25"/>
        <v>663000</v>
      </c>
      <c r="M132" s="96">
        <f t="shared" si="26"/>
        <v>3663000</v>
      </c>
      <c r="N132" s="97">
        <v>0</v>
      </c>
      <c r="O132" s="97">
        <v>0</v>
      </c>
      <c r="P132" s="170">
        <v>0</v>
      </c>
      <c r="Q132" s="205">
        <f t="shared" si="21"/>
        <v>0</v>
      </c>
      <c r="R132" s="239">
        <f t="shared" si="22"/>
        <v>0</v>
      </c>
      <c r="S132" s="205" t="e">
        <f>S131+#REF!</f>
        <v>#REF!</v>
      </c>
      <c r="T132" s="219"/>
    </row>
    <row r="133" spans="2:20" s="10" customFormat="1" ht="18" hidden="1" customHeight="1" x14ac:dyDescent="0.25">
      <c r="B133" s="58"/>
      <c r="C133" s="116">
        <v>10</v>
      </c>
      <c r="D133" s="93"/>
      <c r="E133" s="94" t="s">
        <v>143</v>
      </c>
      <c r="F133" s="95"/>
      <c r="G133" s="95"/>
      <c r="H133" s="95"/>
      <c r="I133" s="95"/>
      <c r="J133" s="95"/>
      <c r="K133" s="96">
        <v>6500000</v>
      </c>
      <c r="L133" s="97">
        <f t="shared" si="25"/>
        <v>1436500</v>
      </c>
      <c r="M133" s="96">
        <f t="shared" si="26"/>
        <v>7936500</v>
      </c>
      <c r="N133" s="97">
        <v>0</v>
      </c>
      <c r="O133" s="97">
        <v>0</v>
      </c>
      <c r="P133" s="170">
        <v>0</v>
      </c>
      <c r="Q133" s="201">
        <f t="shared" si="21"/>
        <v>0</v>
      </c>
      <c r="R133" s="239">
        <f t="shared" si="22"/>
        <v>0</v>
      </c>
      <c r="S133" s="201" t="e">
        <f>S132+#REF!</f>
        <v>#REF!</v>
      </c>
      <c r="T133" s="219"/>
    </row>
    <row r="134" spans="2:20" s="10" customFormat="1" ht="18" hidden="1" customHeight="1" x14ac:dyDescent="0.25">
      <c r="B134" s="58"/>
      <c r="C134" s="119">
        <v>11</v>
      </c>
      <c r="D134" s="99"/>
      <c r="E134" s="94" t="s">
        <v>144</v>
      </c>
      <c r="F134" s="100"/>
      <c r="G134" s="100"/>
      <c r="H134" s="100"/>
      <c r="I134" s="100"/>
      <c r="J134" s="100"/>
      <c r="K134" s="101">
        <v>4000000</v>
      </c>
      <c r="L134" s="97">
        <f t="shared" si="25"/>
        <v>884000</v>
      </c>
      <c r="M134" s="96">
        <f t="shared" si="26"/>
        <v>4884000</v>
      </c>
      <c r="N134" s="97">
        <v>0</v>
      </c>
      <c r="O134" s="97">
        <v>0</v>
      </c>
      <c r="P134" s="170">
        <v>0</v>
      </c>
      <c r="Q134" s="205">
        <f t="shared" si="21"/>
        <v>0</v>
      </c>
      <c r="R134" s="239">
        <f t="shared" si="22"/>
        <v>0</v>
      </c>
      <c r="S134" s="205" t="e">
        <f>S133+#REF!</f>
        <v>#REF!</v>
      </c>
      <c r="T134" s="219"/>
    </row>
    <row r="135" spans="2:20" s="10" customFormat="1" ht="18" hidden="1" customHeight="1" x14ac:dyDescent="0.25">
      <c r="B135" s="58"/>
      <c r="C135" s="117">
        <v>12</v>
      </c>
      <c r="D135" s="98"/>
      <c r="E135" s="102" t="s">
        <v>145</v>
      </c>
      <c r="F135" s="103"/>
      <c r="G135" s="103"/>
      <c r="H135" s="103"/>
      <c r="I135" s="103"/>
      <c r="J135" s="103"/>
      <c r="K135" s="97">
        <v>27500000</v>
      </c>
      <c r="L135" s="97">
        <f t="shared" si="23"/>
        <v>0</v>
      </c>
      <c r="M135" s="97">
        <f>K135</f>
        <v>27500000</v>
      </c>
      <c r="N135" s="97">
        <v>0</v>
      </c>
      <c r="O135" s="97">
        <v>0</v>
      </c>
      <c r="P135" s="170">
        <v>0</v>
      </c>
      <c r="Q135" s="201">
        <f t="shared" si="21"/>
        <v>0</v>
      </c>
      <c r="R135" s="239">
        <f t="shared" si="22"/>
        <v>0</v>
      </c>
      <c r="S135" s="201" t="e">
        <f>S134+#REF!</f>
        <v>#REF!</v>
      </c>
      <c r="T135" s="219"/>
    </row>
    <row r="136" spans="2:20" s="10" customFormat="1" ht="18" hidden="1" customHeight="1" x14ac:dyDescent="0.25">
      <c r="B136" s="58"/>
      <c r="C136" s="119">
        <v>13</v>
      </c>
      <c r="D136" s="99"/>
      <c r="E136" s="104" t="s">
        <v>153</v>
      </c>
      <c r="F136" s="100"/>
      <c r="G136" s="100"/>
      <c r="H136" s="100"/>
      <c r="I136" s="100"/>
      <c r="J136" s="100"/>
      <c r="K136" s="101">
        <v>21000000</v>
      </c>
      <c r="L136" s="97">
        <f t="shared" si="23"/>
        <v>0</v>
      </c>
      <c r="M136" s="97">
        <f>K136</f>
        <v>21000000</v>
      </c>
      <c r="N136" s="97">
        <v>0</v>
      </c>
      <c r="O136" s="97">
        <v>0</v>
      </c>
      <c r="P136" s="170">
        <v>0</v>
      </c>
      <c r="Q136" s="205">
        <f t="shared" si="21"/>
        <v>0</v>
      </c>
      <c r="R136" s="239">
        <f t="shared" si="22"/>
        <v>0</v>
      </c>
      <c r="S136" s="205" t="e">
        <f>S135+#REF!</f>
        <v>#REF!</v>
      </c>
      <c r="T136" s="219"/>
    </row>
    <row r="137" spans="2:20" s="10" customFormat="1" ht="18" hidden="1" customHeight="1" x14ac:dyDescent="0.25">
      <c r="B137" s="58"/>
      <c r="C137" s="117">
        <v>14</v>
      </c>
      <c r="D137" s="98"/>
      <c r="E137" s="102" t="s">
        <v>154</v>
      </c>
      <c r="F137" s="103"/>
      <c r="G137" s="103"/>
      <c r="H137" s="103"/>
      <c r="I137" s="103"/>
      <c r="J137" s="103"/>
      <c r="K137" s="97">
        <v>3750000</v>
      </c>
      <c r="L137" s="97">
        <f>K137*0.221</f>
        <v>828750</v>
      </c>
      <c r="M137" s="97">
        <f>K137+L137</f>
        <v>4578750</v>
      </c>
      <c r="N137" s="97">
        <v>0</v>
      </c>
      <c r="O137" s="97">
        <v>0</v>
      </c>
      <c r="P137" s="170">
        <v>0</v>
      </c>
      <c r="Q137" s="201">
        <f t="shared" si="21"/>
        <v>0</v>
      </c>
      <c r="R137" s="239">
        <f t="shared" si="22"/>
        <v>0</v>
      </c>
      <c r="S137" s="201" t="e">
        <f>S136+#REF!</f>
        <v>#REF!</v>
      </c>
      <c r="T137" s="219"/>
    </row>
    <row r="138" spans="2:20" s="10" customFormat="1" ht="18" hidden="1" customHeight="1" x14ac:dyDescent="0.25">
      <c r="B138" s="58"/>
      <c r="C138" s="116">
        <v>15</v>
      </c>
      <c r="D138" s="93"/>
      <c r="E138" s="94" t="s">
        <v>155</v>
      </c>
      <c r="F138" s="95"/>
      <c r="G138" s="95"/>
      <c r="H138" s="95"/>
      <c r="I138" s="95"/>
      <c r="J138" s="95"/>
      <c r="K138" s="96">
        <v>1750000</v>
      </c>
      <c r="L138" s="97">
        <f t="shared" ref="L138:L140" si="27">K138*0.221</f>
        <v>386750</v>
      </c>
      <c r="M138" s="96">
        <f>K138+L138</f>
        <v>2136750</v>
      </c>
      <c r="N138" s="96">
        <v>0</v>
      </c>
      <c r="O138" s="96">
        <v>0</v>
      </c>
      <c r="P138" s="169">
        <v>0</v>
      </c>
      <c r="Q138" s="205">
        <f t="shared" si="21"/>
        <v>0</v>
      </c>
      <c r="R138" s="239">
        <f t="shared" si="22"/>
        <v>0</v>
      </c>
      <c r="S138" s="205" t="e">
        <f>S137+#REF!</f>
        <v>#REF!</v>
      </c>
      <c r="T138" s="219"/>
    </row>
    <row r="139" spans="2:20" s="10" customFormat="1" ht="18" hidden="1" customHeight="1" x14ac:dyDescent="0.25">
      <c r="B139" s="58"/>
      <c r="C139" s="116">
        <v>16</v>
      </c>
      <c r="D139" s="93"/>
      <c r="E139" s="94" t="s">
        <v>156</v>
      </c>
      <c r="F139" s="95"/>
      <c r="G139" s="95"/>
      <c r="H139" s="95"/>
      <c r="I139" s="95"/>
      <c r="J139" s="95"/>
      <c r="K139" s="96">
        <v>250000</v>
      </c>
      <c r="L139" s="97">
        <f t="shared" si="27"/>
        <v>55250</v>
      </c>
      <c r="M139" s="96">
        <f t="shared" ref="M139:M140" si="28">K139+L139</f>
        <v>305250</v>
      </c>
      <c r="N139" s="97">
        <v>0</v>
      </c>
      <c r="O139" s="97">
        <v>0</v>
      </c>
      <c r="P139" s="170">
        <v>0</v>
      </c>
      <c r="Q139" s="201">
        <f t="shared" si="21"/>
        <v>0</v>
      </c>
      <c r="R139" s="239">
        <f t="shared" si="22"/>
        <v>0</v>
      </c>
      <c r="S139" s="201" t="e">
        <f>S138+#REF!</f>
        <v>#REF!</v>
      </c>
      <c r="T139" s="219"/>
    </row>
    <row r="140" spans="2:20" s="10" customFormat="1" ht="18" hidden="1" customHeight="1" x14ac:dyDescent="0.25">
      <c r="B140" s="58"/>
      <c r="C140" s="116">
        <v>18</v>
      </c>
      <c r="D140" s="93"/>
      <c r="E140" s="94" t="s">
        <v>157</v>
      </c>
      <c r="F140" s="95"/>
      <c r="G140" s="95"/>
      <c r="H140" s="95"/>
      <c r="I140" s="95"/>
      <c r="J140" s="95"/>
      <c r="K140" s="96">
        <v>3500000</v>
      </c>
      <c r="L140" s="97">
        <f t="shared" si="27"/>
        <v>773500</v>
      </c>
      <c r="M140" s="96">
        <f t="shared" si="28"/>
        <v>4273500</v>
      </c>
      <c r="N140" s="97">
        <v>0</v>
      </c>
      <c r="O140" s="97">
        <v>0</v>
      </c>
      <c r="P140" s="170">
        <v>0</v>
      </c>
      <c r="Q140" s="205">
        <f t="shared" si="21"/>
        <v>0</v>
      </c>
      <c r="R140" s="239">
        <f t="shared" si="22"/>
        <v>0</v>
      </c>
      <c r="S140" s="205" t="e">
        <f>S139+#REF!</f>
        <v>#REF!</v>
      </c>
      <c r="T140" s="219"/>
    </row>
    <row r="141" spans="2:20" s="10" customFormat="1" ht="18" hidden="1" customHeight="1" x14ac:dyDescent="0.25">
      <c r="B141" s="58"/>
      <c r="C141" s="119">
        <v>19</v>
      </c>
      <c r="D141" s="99"/>
      <c r="E141" s="94" t="s">
        <v>158</v>
      </c>
      <c r="F141" s="100"/>
      <c r="G141" s="100"/>
      <c r="H141" s="100"/>
      <c r="I141" s="100"/>
      <c r="J141" s="100"/>
      <c r="K141" s="101">
        <v>20000000</v>
      </c>
      <c r="L141" s="97">
        <f t="shared" si="23"/>
        <v>0</v>
      </c>
      <c r="M141" s="97">
        <f>K141</f>
        <v>20000000</v>
      </c>
      <c r="N141" s="97">
        <v>0</v>
      </c>
      <c r="O141" s="97">
        <v>0</v>
      </c>
      <c r="P141" s="170">
        <v>0</v>
      </c>
      <c r="Q141" s="201">
        <f t="shared" si="21"/>
        <v>0</v>
      </c>
      <c r="R141" s="239">
        <f t="shared" si="22"/>
        <v>0</v>
      </c>
      <c r="S141" s="201" t="e">
        <f>S140+#REF!</f>
        <v>#REF!</v>
      </c>
      <c r="T141" s="219"/>
    </row>
    <row r="142" spans="2:20" s="10" customFormat="1" ht="18" hidden="1" customHeight="1" x14ac:dyDescent="0.25">
      <c r="B142" s="58"/>
      <c r="C142" s="117">
        <v>20</v>
      </c>
      <c r="D142" s="98"/>
      <c r="E142" s="102" t="s">
        <v>159</v>
      </c>
      <c r="F142" s="103"/>
      <c r="G142" s="103"/>
      <c r="H142" s="103"/>
      <c r="I142" s="103"/>
      <c r="J142" s="103"/>
      <c r="K142" s="97">
        <v>3000000</v>
      </c>
      <c r="L142" s="97">
        <f>K142*0.221</f>
        <v>663000</v>
      </c>
      <c r="M142" s="97">
        <f>L142+K142</f>
        <v>3663000</v>
      </c>
      <c r="N142" s="97">
        <v>0</v>
      </c>
      <c r="O142" s="97">
        <v>0</v>
      </c>
      <c r="P142" s="170">
        <v>0</v>
      </c>
      <c r="Q142" s="205">
        <f t="shared" ref="Q142:Q160" si="29">IF(B142=1,K142,IF(B142=2,K142,0))</f>
        <v>0</v>
      </c>
      <c r="R142" s="239">
        <f t="shared" ref="R142:R160" si="30">IF(B142=2,L142,0)</f>
        <v>0</v>
      </c>
      <c r="S142" s="205" t="e">
        <f>S141+#REF!</f>
        <v>#REF!</v>
      </c>
      <c r="T142" s="219"/>
    </row>
    <row r="143" spans="2:20" s="10" customFormat="1" ht="18" hidden="1" customHeight="1" x14ac:dyDescent="0.25">
      <c r="B143" s="58"/>
      <c r="C143" s="119">
        <v>21</v>
      </c>
      <c r="D143" s="99"/>
      <c r="E143" s="104" t="s">
        <v>160</v>
      </c>
      <c r="F143" s="100"/>
      <c r="G143" s="100"/>
      <c r="H143" s="100"/>
      <c r="I143" s="100"/>
      <c r="J143" s="100"/>
      <c r="K143" s="101">
        <v>10000000</v>
      </c>
      <c r="L143" s="97">
        <f t="shared" ref="L143:L153" si="31">K143*0.221</f>
        <v>2210000</v>
      </c>
      <c r="M143" s="97">
        <f t="shared" ref="M143:M153" si="32">L143+K143</f>
        <v>12210000</v>
      </c>
      <c r="N143" s="97">
        <v>0</v>
      </c>
      <c r="O143" s="97">
        <v>0</v>
      </c>
      <c r="P143" s="170">
        <v>0</v>
      </c>
      <c r="Q143" s="201">
        <f t="shared" si="29"/>
        <v>0</v>
      </c>
      <c r="R143" s="239">
        <f t="shared" si="30"/>
        <v>0</v>
      </c>
      <c r="S143" s="201" t="e">
        <f>S142+#REF!</f>
        <v>#REF!</v>
      </c>
      <c r="T143" s="219"/>
    </row>
    <row r="144" spans="2:20" s="10" customFormat="1" ht="18" hidden="1" customHeight="1" x14ac:dyDescent="0.25">
      <c r="B144" s="58"/>
      <c r="C144" s="117">
        <v>22</v>
      </c>
      <c r="D144" s="98"/>
      <c r="E144" s="102" t="s">
        <v>161</v>
      </c>
      <c r="F144" s="103"/>
      <c r="G144" s="103"/>
      <c r="H144" s="103"/>
      <c r="I144" s="103"/>
      <c r="J144" s="103"/>
      <c r="K144" s="97">
        <v>6000000</v>
      </c>
      <c r="L144" s="97">
        <f t="shared" si="31"/>
        <v>1326000</v>
      </c>
      <c r="M144" s="97">
        <f t="shared" si="32"/>
        <v>7326000</v>
      </c>
      <c r="N144" s="97">
        <v>0</v>
      </c>
      <c r="O144" s="97">
        <v>0</v>
      </c>
      <c r="P144" s="170">
        <v>0</v>
      </c>
      <c r="Q144" s="205">
        <f t="shared" si="29"/>
        <v>0</v>
      </c>
      <c r="R144" s="239">
        <f t="shared" si="30"/>
        <v>0</v>
      </c>
      <c r="S144" s="205" t="e">
        <f>S143+#REF!</f>
        <v>#REF!</v>
      </c>
      <c r="T144" s="219"/>
    </row>
    <row r="145" spans="2:20" s="10" customFormat="1" ht="18" hidden="1" customHeight="1" x14ac:dyDescent="0.25">
      <c r="B145" s="58"/>
      <c r="C145" s="116">
        <v>22</v>
      </c>
      <c r="D145" s="93"/>
      <c r="E145" s="94" t="s">
        <v>162</v>
      </c>
      <c r="F145" s="95"/>
      <c r="G145" s="95"/>
      <c r="H145" s="95"/>
      <c r="I145" s="95"/>
      <c r="J145" s="95"/>
      <c r="K145" s="96">
        <v>6500000</v>
      </c>
      <c r="L145" s="97">
        <f t="shared" si="31"/>
        <v>1436500</v>
      </c>
      <c r="M145" s="97">
        <f t="shared" si="32"/>
        <v>7936500</v>
      </c>
      <c r="N145" s="96">
        <v>0</v>
      </c>
      <c r="O145" s="96">
        <v>0</v>
      </c>
      <c r="P145" s="169">
        <v>0</v>
      </c>
      <c r="Q145" s="201">
        <f t="shared" si="29"/>
        <v>0</v>
      </c>
      <c r="R145" s="239">
        <f t="shared" si="30"/>
        <v>0</v>
      </c>
      <c r="S145" s="201" t="e">
        <f>S144+#REF!</f>
        <v>#REF!</v>
      </c>
      <c r="T145" s="219"/>
    </row>
    <row r="146" spans="2:20" s="10" customFormat="1" ht="18" hidden="1" customHeight="1" x14ac:dyDescent="0.25">
      <c r="B146" s="58"/>
      <c r="C146" s="116">
        <v>23</v>
      </c>
      <c r="D146" s="93"/>
      <c r="E146" s="94" t="s">
        <v>168</v>
      </c>
      <c r="F146" s="95"/>
      <c r="G146" s="95"/>
      <c r="H146" s="95"/>
      <c r="I146" s="95"/>
      <c r="J146" s="95"/>
      <c r="K146" s="96">
        <v>1750000</v>
      </c>
      <c r="L146" s="97">
        <f t="shared" si="31"/>
        <v>386750</v>
      </c>
      <c r="M146" s="97">
        <f t="shared" si="32"/>
        <v>2136750</v>
      </c>
      <c r="N146" s="97">
        <v>0</v>
      </c>
      <c r="O146" s="97">
        <v>0</v>
      </c>
      <c r="P146" s="170">
        <v>0</v>
      </c>
      <c r="Q146" s="205">
        <f t="shared" si="29"/>
        <v>0</v>
      </c>
      <c r="R146" s="239">
        <f t="shared" si="30"/>
        <v>0</v>
      </c>
      <c r="S146" s="205" t="e">
        <f>S145+#REF!</f>
        <v>#REF!</v>
      </c>
      <c r="T146" s="219"/>
    </row>
    <row r="147" spans="2:20" s="10" customFormat="1" ht="18" hidden="1" customHeight="1" x14ac:dyDescent="0.25">
      <c r="B147" s="58"/>
      <c r="C147" s="116">
        <v>24</v>
      </c>
      <c r="D147" s="93"/>
      <c r="E147" s="94" t="s">
        <v>163</v>
      </c>
      <c r="F147" s="95"/>
      <c r="G147" s="95"/>
      <c r="H147" s="95"/>
      <c r="I147" s="95"/>
      <c r="J147" s="95"/>
      <c r="K147" s="96">
        <v>1000000</v>
      </c>
      <c r="L147" s="97">
        <f t="shared" si="31"/>
        <v>221000</v>
      </c>
      <c r="M147" s="97">
        <f t="shared" si="32"/>
        <v>1221000</v>
      </c>
      <c r="N147" s="97">
        <v>0</v>
      </c>
      <c r="O147" s="97">
        <v>0</v>
      </c>
      <c r="P147" s="170">
        <v>0</v>
      </c>
      <c r="Q147" s="201">
        <f t="shared" si="29"/>
        <v>0</v>
      </c>
      <c r="R147" s="239">
        <f t="shared" si="30"/>
        <v>0</v>
      </c>
      <c r="S147" s="201" t="e">
        <f>S146+#REF!</f>
        <v>#REF!</v>
      </c>
      <c r="T147" s="219"/>
    </row>
    <row r="148" spans="2:20" s="10" customFormat="1" ht="18" hidden="1" customHeight="1" x14ac:dyDescent="0.25">
      <c r="B148" s="58"/>
      <c r="C148" s="119">
        <v>25</v>
      </c>
      <c r="D148" s="99"/>
      <c r="E148" s="94" t="s">
        <v>164</v>
      </c>
      <c r="F148" s="100"/>
      <c r="G148" s="100"/>
      <c r="H148" s="100"/>
      <c r="I148" s="100"/>
      <c r="J148" s="100"/>
      <c r="K148" s="101">
        <v>2000000</v>
      </c>
      <c r="L148" s="97">
        <f t="shared" si="31"/>
        <v>442000</v>
      </c>
      <c r="M148" s="97">
        <f t="shared" si="32"/>
        <v>2442000</v>
      </c>
      <c r="N148" s="97">
        <v>0</v>
      </c>
      <c r="O148" s="97">
        <v>0</v>
      </c>
      <c r="P148" s="170">
        <v>0</v>
      </c>
      <c r="Q148" s="205">
        <f t="shared" si="29"/>
        <v>0</v>
      </c>
      <c r="R148" s="239">
        <f t="shared" si="30"/>
        <v>0</v>
      </c>
      <c r="S148" s="205" t="e">
        <f>S147+#REF!</f>
        <v>#REF!</v>
      </c>
      <c r="T148" s="219"/>
    </row>
    <row r="149" spans="2:20" s="10" customFormat="1" ht="18" hidden="1" customHeight="1" x14ac:dyDescent="0.25">
      <c r="B149" s="58"/>
      <c r="C149" s="117">
        <v>26</v>
      </c>
      <c r="D149" s="98"/>
      <c r="E149" s="94" t="s">
        <v>165</v>
      </c>
      <c r="F149" s="103"/>
      <c r="G149" s="103"/>
      <c r="H149" s="103"/>
      <c r="I149" s="103"/>
      <c r="J149" s="103"/>
      <c r="K149" s="97">
        <v>3000000</v>
      </c>
      <c r="L149" s="97">
        <f t="shared" si="31"/>
        <v>663000</v>
      </c>
      <c r="M149" s="97">
        <f t="shared" si="32"/>
        <v>3663000</v>
      </c>
      <c r="N149" s="97">
        <v>0</v>
      </c>
      <c r="O149" s="97">
        <v>0</v>
      </c>
      <c r="P149" s="170">
        <v>0</v>
      </c>
      <c r="Q149" s="201">
        <f t="shared" si="29"/>
        <v>0</v>
      </c>
      <c r="R149" s="239">
        <f t="shared" si="30"/>
        <v>0</v>
      </c>
      <c r="S149" s="201" t="e">
        <f>S148+#REF!</f>
        <v>#REF!</v>
      </c>
      <c r="T149" s="219"/>
    </row>
    <row r="150" spans="2:20" s="10" customFormat="1" ht="18" hidden="1" customHeight="1" x14ac:dyDescent="0.25">
      <c r="B150" s="58"/>
      <c r="C150" s="119">
        <v>27</v>
      </c>
      <c r="D150" s="99"/>
      <c r="E150" s="104" t="s">
        <v>167</v>
      </c>
      <c r="F150" s="100"/>
      <c r="G150" s="100"/>
      <c r="H150" s="100"/>
      <c r="I150" s="100"/>
      <c r="J150" s="100"/>
      <c r="K150" s="101">
        <v>500000</v>
      </c>
      <c r="L150" s="97">
        <f t="shared" si="31"/>
        <v>110500</v>
      </c>
      <c r="M150" s="97">
        <f t="shared" si="32"/>
        <v>610500</v>
      </c>
      <c r="N150" s="97">
        <v>0</v>
      </c>
      <c r="O150" s="97">
        <v>0</v>
      </c>
      <c r="P150" s="170">
        <v>0</v>
      </c>
      <c r="Q150" s="205">
        <f t="shared" si="29"/>
        <v>0</v>
      </c>
      <c r="R150" s="239">
        <f t="shared" si="30"/>
        <v>0</v>
      </c>
      <c r="S150" s="205" t="e">
        <f>S149+#REF!</f>
        <v>#REF!</v>
      </c>
      <c r="T150" s="219"/>
    </row>
    <row r="151" spans="2:20" s="10" customFormat="1" ht="18" hidden="1" customHeight="1" x14ac:dyDescent="0.25">
      <c r="B151" s="58"/>
      <c r="C151" s="117">
        <v>28</v>
      </c>
      <c r="D151" s="98"/>
      <c r="E151" s="102" t="s">
        <v>166</v>
      </c>
      <c r="F151" s="103"/>
      <c r="G151" s="103"/>
      <c r="H151" s="103"/>
      <c r="I151" s="103"/>
      <c r="J151" s="103"/>
      <c r="K151" s="97">
        <v>2000000</v>
      </c>
      <c r="L151" s="97">
        <f t="shared" si="31"/>
        <v>442000</v>
      </c>
      <c r="M151" s="97">
        <f t="shared" si="32"/>
        <v>2442000</v>
      </c>
      <c r="N151" s="97">
        <v>0</v>
      </c>
      <c r="O151" s="97">
        <v>0</v>
      </c>
      <c r="P151" s="170">
        <v>0</v>
      </c>
      <c r="Q151" s="201">
        <f t="shared" si="29"/>
        <v>0</v>
      </c>
      <c r="R151" s="239">
        <f t="shared" si="30"/>
        <v>0</v>
      </c>
      <c r="S151" s="201" t="e">
        <f>S150+#REF!</f>
        <v>#REF!</v>
      </c>
      <c r="T151" s="219"/>
    </row>
    <row r="152" spans="2:20" s="10" customFormat="1" ht="18" hidden="1" customHeight="1" x14ac:dyDescent="0.25">
      <c r="B152" s="58"/>
      <c r="C152" s="116">
        <v>29</v>
      </c>
      <c r="D152" s="93"/>
      <c r="E152" s="94" t="s">
        <v>146</v>
      </c>
      <c r="F152" s="95"/>
      <c r="G152" s="95"/>
      <c r="H152" s="95"/>
      <c r="I152" s="95"/>
      <c r="J152" s="95"/>
      <c r="K152" s="96">
        <v>2500000</v>
      </c>
      <c r="L152" s="97">
        <f t="shared" si="31"/>
        <v>552500</v>
      </c>
      <c r="M152" s="97">
        <f t="shared" si="32"/>
        <v>3052500</v>
      </c>
      <c r="N152" s="96">
        <v>0</v>
      </c>
      <c r="O152" s="96">
        <v>0</v>
      </c>
      <c r="P152" s="169">
        <v>0</v>
      </c>
      <c r="Q152" s="205">
        <f t="shared" si="29"/>
        <v>0</v>
      </c>
      <c r="R152" s="239">
        <f t="shared" si="30"/>
        <v>0</v>
      </c>
      <c r="S152" s="205" t="e">
        <f>S151+#REF!</f>
        <v>#REF!</v>
      </c>
      <c r="T152" s="219"/>
    </row>
    <row r="153" spans="2:20" s="10" customFormat="1" ht="18" hidden="1" customHeight="1" x14ac:dyDescent="0.25">
      <c r="B153" s="58"/>
      <c r="C153" s="116">
        <v>31</v>
      </c>
      <c r="D153" s="93"/>
      <c r="E153" s="94" t="s">
        <v>147</v>
      </c>
      <c r="F153" s="95"/>
      <c r="G153" s="95"/>
      <c r="H153" s="95"/>
      <c r="I153" s="95"/>
      <c r="J153" s="95"/>
      <c r="K153" s="96">
        <v>3750000</v>
      </c>
      <c r="L153" s="97">
        <f t="shared" si="31"/>
        <v>828750</v>
      </c>
      <c r="M153" s="97">
        <f t="shared" si="32"/>
        <v>4578750</v>
      </c>
      <c r="N153" s="97">
        <v>0</v>
      </c>
      <c r="O153" s="97">
        <v>0</v>
      </c>
      <c r="P153" s="170">
        <v>0</v>
      </c>
      <c r="Q153" s="201">
        <f t="shared" si="29"/>
        <v>0</v>
      </c>
      <c r="R153" s="239">
        <f t="shared" si="30"/>
        <v>0</v>
      </c>
      <c r="S153" s="201" t="e">
        <f>S152+#REF!</f>
        <v>#REF!</v>
      </c>
      <c r="T153" s="219"/>
    </row>
    <row r="154" spans="2:20" s="10" customFormat="1" ht="18" hidden="1" customHeight="1" x14ac:dyDescent="0.25">
      <c r="B154" s="58"/>
      <c r="C154" s="116">
        <v>32</v>
      </c>
      <c r="D154" s="93"/>
      <c r="E154" s="94" t="s">
        <v>148</v>
      </c>
      <c r="F154" s="95"/>
      <c r="G154" s="95"/>
      <c r="H154" s="95"/>
      <c r="I154" s="95"/>
      <c r="J154" s="95"/>
      <c r="K154" s="96">
        <v>10500000</v>
      </c>
      <c r="L154" s="97">
        <f t="shared" si="23"/>
        <v>0</v>
      </c>
      <c r="M154" s="97">
        <f>K154</f>
        <v>10500000</v>
      </c>
      <c r="N154" s="97">
        <v>0</v>
      </c>
      <c r="O154" s="97">
        <v>0</v>
      </c>
      <c r="P154" s="170">
        <v>0</v>
      </c>
      <c r="Q154" s="205">
        <f t="shared" si="29"/>
        <v>0</v>
      </c>
      <c r="R154" s="239">
        <f t="shared" si="30"/>
        <v>0</v>
      </c>
      <c r="S154" s="205" t="e">
        <f>S153+#REF!</f>
        <v>#REF!</v>
      </c>
      <c r="T154" s="219"/>
    </row>
    <row r="155" spans="2:20" s="10" customFormat="1" ht="18" hidden="1" customHeight="1" x14ac:dyDescent="0.25">
      <c r="B155" s="58"/>
      <c r="C155" s="119"/>
      <c r="D155" s="99"/>
      <c r="E155" s="94" t="s">
        <v>149</v>
      </c>
      <c r="F155" s="100"/>
      <c r="G155" s="100"/>
      <c r="H155" s="100"/>
      <c r="I155" s="100"/>
      <c r="J155" s="100"/>
      <c r="K155" s="101">
        <v>1000000</v>
      </c>
      <c r="L155" s="97">
        <f>K155*0.221</f>
        <v>221000</v>
      </c>
      <c r="M155" s="97">
        <f>K155+L155</f>
        <v>1221000</v>
      </c>
      <c r="N155" s="97">
        <v>0</v>
      </c>
      <c r="O155" s="97">
        <v>0</v>
      </c>
      <c r="P155" s="170">
        <v>0</v>
      </c>
      <c r="Q155" s="201">
        <f t="shared" si="29"/>
        <v>0</v>
      </c>
      <c r="R155" s="239">
        <f t="shared" si="30"/>
        <v>0</v>
      </c>
      <c r="S155" s="201" t="e">
        <f>S154+#REF!</f>
        <v>#REF!</v>
      </c>
      <c r="T155" s="219"/>
    </row>
    <row r="156" spans="2:20" s="10" customFormat="1" ht="18" hidden="1" customHeight="1" x14ac:dyDescent="0.25">
      <c r="B156" s="58"/>
      <c r="C156" s="117"/>
      <c r="D156" s="98"/>
      <c r="E156" s="102" t="s">
        <v>150</v>
      </c>
      <c r="F156" s="103"/>
      <c r="G156" s="103"/>
      <c r="H156" s="103"/>
      <c r="I156" s="103"/>
      <c r="J156" s="103"/>
      <c r="K156" s="97">
        <v>14000000</v>
      </c>
      <c r="L156" s="97">
        <f t="shared" si="23"/>
        <v>0</v>
      </c>
      <c r="M156" s="97">
        <f>K156</f>
        <v>14000000</v>
      </c>
      <c r="N156" s="97">
        <v>0</v>
      </c>
      <c r="O156" s="97">
        <v>0</v>
      </c>
      <c r="P156" s="170">
        <v>0</v>
      </c>
      <c r="Q156" s="205">
        <f t="shared" si="29"/>
        <v>0</v>
      </c>
      <c r="R156" s="239">
        <f t="shared" si="30"/>
        <v>0</v>
      </c>
      <c r="S156" s="205" t="e">
        <f>S155+#REF!</f>
        <v>#REF!</v>
      </c>
      <c r="T156" s="219"/>
    </row>
    <row r="157" spans="2:20" s="10" customFormat="1" ht="18" hidden="1" customHeight="1" x14ac:dyDescent="0.25">
      <c r="B157" s="58"/>
      <c r="C157" s="119"/>
      <c r="D157" s="99"/>
      <c r="E157" s="104" t="s">
        <v>151</v>
      </c>
      <c r="F157" s="100"/>
      <c r="G157" s="100"/>
      <c r="H157" s="100"/>
      <c r="I157" s="100"/>
      <c r="J157" s="100"/>
      <c r="K157" s="101">
        <v>5000000</v>
      </c>
      <c r="L157" s="97">
        <f>K157*0.221</f>
        <v>1105000</v>
      </c>
      <c r="M157" s="97">
        <f>K157+L157</f>
        <v>6105000</v>
      </c>
      <c r="N157" s="97">
        <v>0</v>
      </c>
      <c r="O157" s="97">
        <v>0</v>
      </c>
      <c r="P157" s="170">
        <v>0</v>
      </c>
      <c r="Q157" s="201">
        <f t="shared" si="29"/>
        <v>0</v>
      </c>
      <c r="R157" s="239">
        <f t="shared" si="30"/>
        <v>0</v>
      </c>
      <c r="S157" s="201" t="e">
        <f>S156+#REF!</f>
        <v>#REF!</v>
      </c>
      <c r="T157" s="219"/>
    </row>
    <row r="158" spans="2:20" s="10" customFormat="1" ht="18" hidden="1" customHeight="1" x14ac:dyDescent="0.25">
      <c r="B158" s="58"/>
      <c r="C158" s="117"/>
      <c r="D158" s="98"/>
      <c r="E158" s="102" t="s">
        <v>225</v>
      </c>
      <c r="F158" s="103"/>
      <c r="G158" s="103"/>
      <c r="H158" s="103"/>
      <c r="I158" s="103"/>
      <c r="J158" s="103"/>
      <c r="K158" s="97">
        <v>2000000</v>
      </c>
      <c r="L158" s="97">
        <f>K158*0.221</f>
        <v>442000</v>
      </c>
      <c r="M158" s="97">
        <f>K158+L158</f>
        <v>2442000</v>
      </c>
      <c r="N158" s="97">
        <v>0</v>
      </c>
      <c r="O158" s="97">
        <v>0</v>
      </c>
      <c r="P158" s="170">
        <v>0</v>
      </c>
      <c r="Q158" s="205">
        <f t="shared" si="29"/>
        <v>0</v>
      </c>
      <c r="R158" s="239">
        <f t="shared" si="30"/>
        <v>0</v>
      </c>
      <c r="S158" s="205" t="e">
        <f>S157+#REF!</f>
        <v>#REF!</v>
      </c>
      <c r="T158" s="219"/>
    </row>
    <row r="159" spans="2:20" s="10" customFormat="1" ht="18" hidden="1" customHeight="1" x14ac:dyDescent="0.25">
      <c r="B159" s="58"/>
      <c r="C159" s="116"/>
      <c r="D159" s="93"/>
      <c r="E159" s="94" t="s">
        <v>226</v>
      </c>
      <c r="F159" s="95"/>
      <c r="G159" s="95"/>
      <c r="H159" s="95"/>
      <c r="I159" s="95"/>
      <c r="J159" s="95"/>
      <c r="K159" s="96">
        <v>1000000</v>
      </c>
      <c r="L159" s="97">
        <f t="shared" si="23"/>
        <v>0</v>
      </c>
      <c r="M159" s="96">
        <f>K159</f>
        <v>1000000</v>
      </c>
      <c r="N159" s="96">
        <v>0</v>
      </c>
      <c r="O159" s="96">
        <v>0</v>
      </c>
      <c r="P159" s="169">
        <v>0</v>
      </c>
      <c r="Q159" s="201">
        <f t="shared" si="29"/>
        <v>0</v>
      </c>
      <c r="R159" s="239">
        <f t="shared" si="30"/>
        <v>0</v>
      </c>
      <c r="S159" s="201" t="e">
        <f>S158+#REF!</f>
        <v>#REF!</v>
      </c>
      <c r="T159" s="219"/>
    </row>
    <row r="160" spans="2:20" s="10" customFormat="1" ht="18" hidden="1" customHeight="1" thickBot="1" x14ac:dyDescent="0.3">
      <c r="B160" s="125"/>
      <c r="C160" s="119"/>
      <c r="D160" s="99"/>
      <c r="E160" s="104" t="s">
        <v>152</v>
      </c>
      <c r="F160" s="100"/>
      <c r="G160" s="100"/>
      <c r="H160" s="100"/>
      <c r="I160" s="100"/>
      <c r="J160" s="100"/>
      <c r="K160" s="101">
        <v>1000000</v>
      </c>
      <c r="L160" s="97">
        <f>K160*0.221</f>
        <v>221000</v>
      </c>
      <c r="M160" s="105">
        <f>K160+L160</f>
        <v>1221000</v>
      </c>
      <c r="N160" s="105">
        <v>0</v>
      </c>
      <c r="O160" s="105">
        <v>0</v>
      </c>
      <c r="P160" s="171">
        <v>0</v>
      </c>
      <c r="Q160" s="240">
        <f t="shared" si="29"/>
        <v>0</v>
      </c>
      <c r="R160" s="239">
        <f t="shared" si="30"/>
        <v>0</v>
      </c>
      <c r="S160" s="240" t="e">
        <f>S159+#REF!</f>
        <v>#REF!</v>
      </c>
      <c r="T160" s="219"/>
    </row>
    <row r="161" spans="1:20" s="10" customFormat="1" ht="18" customHeight="1" x14ac:dyDescent="0.25">
      <c r="A161" s="114"/>
      <c r="B161" s="129"/>
      <c r="C161" s="5"/>
      <c r="D161" s="6"/>
      <c r="E161" s="72" t="s">
        <v>55</v>
      </c>
      <c r="F161" s="73"/>
      <c r="G161" s="74"/>
      <c r="H161" s="75"/>
      <c r="I161" s="75"/>
      <c r="J161" s="75"/>
      <c r="K161" s="76"/>
      <c r="L161" s="76"/>
      <c r="M161" s="76"/>
      <c r="N161" s="70">
        <v>29750000</v>
      </c>
      <c r="O161" s="71">
        <v>54450000</v>
      </c>
      <c r="P161" s="77">
        <v>80150000</v>
      </c>
      <c r="Q161" s="442">
        <f>SUM(Q110:Q123)</f>
        <v>88650000</v>
      </c>
      <c r="R161" s="447"/>
      <c r="S161" s="265">
        <f>Q161</f>
        <v>88650000</v>
      </c>
      <c r="T161" s="250"/>
    </row>
    <row r="162" spans="1:20" s="10" customFormat="1" ht="18" customHeight="1" x14ac:dyDescent="0.25">
      <c r="A162" s="114"/>
      <c r="B162" s="129"/>
      <c r="C162" s="78"/>
      <c r="D162" s="79"/>
      <c r="E162" s="80" t="s">
        <v>99</v>
      </c>
      <c r="F162" s="81"/>
      <c r="G162" s="82"/>
      <c r="H162" s="83"/>
      <c r="I162" s="83"/>
      <c r="J162" s="83"/>
      <c r="K162" s="84"/>
      <c r="L162" s="84"/>
      <c r="M162" s="84"/>
      <c r="N162" s="85">
        <v>773500</v>
      </c>
      <c r="O162" s="86">
        <v>7005700</v>
      </c>
      <c r="P162" s="87">
        <v>10751650</v>
      </c>
      <c r="Q162" s="433">
        <f>SUM(R110:R123)</f>
        <v>5116150</v>
      </c>
      <c r="R162" s="448"/>
      <c r="S162" s="208">
        <f>Q162</f>
        <v>5116150</v>
      </c>
      <c r="T162" s="250"/>
    </row>
    <row r="163" spans="1:20" s="10" customFormat="1" ht="18" customHeight="1" thickBot="1" x14ac:dyDescent="0.3">
      <c r="A163" s="114"/>
      <c r="B163" s="129"/>
      <c r="C163" s="32"/>
      <c r="D163" s="33"/>
      <c r="E163" s="34" t="s">
        <v>105</v>
      </c>
      <c r="F163" s="35"/>
      <c r="G163" s="36"/>
      <c r="H163" s="37"/>
      <c r="I163" s="37"/>
      <c r="J163" s="37"/>
      <c r="K163" s="38"/>
      <c r="L163" s="38"/>
      <c r="M163" s="38"/>
      <c r="N163" s="39">
        <v>30523500</v>
      </c>
      <c r="O163" s="40">
        <v>61455700</v>
      </c>
      <c r="P163" s="41">
        <v>90901650</v>
      </c>
      <c r="Q163" s="435">
        <f>SUM(Q161+Q162)</f>
        <v>93766150</v>
      </c>
      <c r="R163" s="449"/>
      <c r="S163" s="266">
        <f>Q163</f>
        <v>93766150</v>
      </c>
      <c r="T163" s="252"/>
    </row>
    <row r="164" spans="1:20" s="10" customFormat="1" ht="15.95" customHeight="1" thickBot="1" x14ac:dyDescent="0.3">
      <c r="A164" s="114"/>
      <c r="B164" s="92"/>
      <c r="E164" s="42"/>
      <c r="F164" s="42"/>
      <c r="J164" s="43"/>
      <c r="R164" s="145"/>
    </row>
    <row r="165" spans="1:20" s="10" customFormat="1" ht="18" customHeight="1" x14ac:dyDescent="0.25">
      <c r="A165" s="114"/>
      <c r="B165" s="129"/>
      <c r="C165" s="5" t="s">
        <v>28</v>
      </c>
      <c r="D165" s="6" t="s">
        <v>49</v>
      </c>
      <c r="E165" s="7" t="s">
        <v>71</v>
      </c>
      <c r="F165" s="8"/>
      <c r="G165" s="8"/>
      <c r="H165" s="8"/>
      <c r="I165" s="8"/>
      <c r="J165" s="8"/>
      <c r="K165" s="9" t="s">
        <v>108</v>
      </c>
      <c r="L165" s="9" t="s">
        <v>229</v>
      </c>
      <c r="M165" s="9" t="s">
        <v>108</v>
      </c>
      <c r="N165" s="461" t="s">
        <v>236</v>
      </c>
      <c r="O165" s="450"/>
      <c r="P165" s="462"/>
      <c r="Q165" s="450" t="s">
        <v>243</v>
      </c>
      <c r="R165" s="451"/>
      <c r="S165" s="210" t="s">
        <v>228</v>
      </c>
      <c r="T165" s="452" t="s">
        <v>237</v>
      </c>
    </row>
    <row r="166" spans="1:20" s="10" customFormat="1" ht="18" customHeight="1" thickBot="1" x14ac:dyDescent="0.3">
      <c r="A166" s="114"/>
      <c r="B166" s="92"/>
      <c r="C166" s="11"/>
      <c r="D166" s="12"/>
      <c r="E166" s="463"/>
      <c r="F166" s="464"/>
      <c r="G166" s="464"/>
      <c r="H166" s="464"/>
      <c r="I166" s="464"/>
      <c r="J166" s="464"/>
      <c r="K166" s="65" t="s">
        <v>169</v>
      </c>
      <c r="L166" s="121">
        <v>0.221</v>
      </c>
      <c r="M166" s="13" t="s">
        <v>110</v>
      </c>
      <c r="N166" s="14" t="s">
        <v>74</v>
      </c>
      <c r="O166" s="15" t="s">
        <v>75</v>
      </c>
      <c r="P166" s="166" t="s">
        <v>76</v>
      </c>
      <c r="Q166" s="172" t="s">
        <v>108</v>
      </c>
      <c r="R166" s="165" t="s">
        <v>227</v>
      </c>
      <c r="S166" s="282" t="s">
        <v>241</v>
      </c>
      <c r="T166" s="453"/>
    </row>
    <row r="167" spans="1:20" s="10" customFormat="1" ht="18" customHeight="1" x14ac:dyDescent="0.25">
      <c r="B167" s="52">
        <v>2</v>
      </c>
      <c r="C167" s="345" t="s">
        <v>48</v>
      </c>
      <c r="D167" s="346" t="s">
        <v>77</v>
      </c>
      <c r="E167" s="412" t="s">
        <v>31</v>
      </c>
      <c r="F167" s="348"/>
      <c r="G167" s="348"/>
      <c r="H167" s="348"/>
      <c r="I167" s="348"/>
      <c r="J167" s="348"/>
      <c r="K167" s="53">
        <v>8940000</v>
      </c>
      <c r="L167" s="53">
        <f>K167*0.221</f>
        <v>1975740</v>
      </c>
      <c r="M167" s="53">
        <f>K167+L167</f>
        <v>10915740</v>
      </c>
      <c r="N167" s="54">
        <f>M167</f>
        <v>10915740</v>
      </c>
      <c r="O167" s="55">
        <f>M167</f>
        <v>10915740</v>
      </c>
      <c r="P167" s="56">
        <f>N167</f>
        <v>10915740</v>
      </c>
      <c r="Q167" s="173">
        <f>IF(B167=1,K167,IF(B167=2,K167,0))</f>
        <v>8940000</v>
      </c>
      <c r="R167" s="279">
        <f t="shared" ref="R167:R175" si="33">IF(B167=2,L167,0)</f>
        <v>1975740</v>
      </c>
      <c r="S167" s="283">
        <f>Q167+R167</f>
        <v>10915740</v>
      </c>
      <c r="T167" s="281"/>
    </row>
    <row r="168" spans="1:20" s="10" customFormat="1" ht="36" customHeight="1" thickBot="1" x14ac:dyDescent="0.3">
      <c r="B168" s="23">
        <v>2</v>
      </c>
      <c r="C168" s="333" t="s">
        <v>41</v>
      </c>
      <c r="D168" s="334">
        <v>3</v>
      </c>
      <c r="E168" s="411" t="s">
        <v>95</v>
      </c>
      <c r="F168" s="336"/>
      <c r="G168" s="336"/>
      <c r="H168" s="336"/>
      <c r="I168" s="336"/>
      <c r="J168" s="336"/>
      <c r="K168" s="268">
        <f>8890000+1194260</f>
        <v>10084260</v>
      </c>
      <c r="L168" s="47">
        <f>M168-K168</f>
        <v>0</v>
      </c>
      <c r="M168" s="47">
        <f>K168</f>
        <v>10084260</v>
      </c>
      <c r="N168" s="47">
        <v>0</v>
      </c>
      <c r="O168" s="47">
        <v>0</v>
      </c>
      <c r="P168" s="21">
        <v>17830000</v>
      </c>
      <c r="Q168" s="175">
        <f>IF(B168=1,K168,IF(B168=2,K168,0))</f>
        <v>10084260</v>
      </c>
      <c r="R168" s="288">
        <f t="shared" si="33"/>
        <v>0</v>
      </c>
      <c r="S168" s="284">
        <f>S167+Q168+R168</f>
        <v>21000000</v>
      </c>
      <c r="T168" s="286" t="s">
        <v>251</v>
      </c>
    </row>
    <row r="169" spans="1:20" s="10" customFormat="1" ht="18" hidden="1" customHeight="1" x14ac:dyDescent="0.3">
      <c r="B169" s="58"/>
      <c r="C169" s="116" t="s">
        <v>122</v>
      </c>
      <c r="D169" s="93"/>
      <c r="E169" s="94" t="s">
        <v>125</v>
      </c>
      <c r="F169" s="95"/>
      <c r="G169" s="95"/>
      <c r="H169" s="95"/>
      <c r="I169" s="95"/>
      <c r="J169" s="95"/>
      <c r="K169" s="96">
        <v>22080000</v>
      </c>
      <c r="L169" s="96">
        <f>K169*0.221</f>
        <v>4879680</v>
      </c>
      <c r="M169" s="96">
        <f>K169+L169</f>
        <v>26959680</v>
      </c>
      <c r="N169" s="96">
        <v>0</v>
      </c>
      <c r="O169" s="96">
        <v>0</v>
      </c>
      <c r="P169" s="169">
        <v>0</v>
      </c>
      <c r="Q169" s="200">
        <f t="shared" ref="Q169:Q175" si="34">IF(B169=1,K169,IF(B169=2,M169,0))</f>
        <v>0</v>
      </c>
      <c r="R169" s="280">
        <f t="shared" si="33"/>
        <v>0</v>
      </c>
      <c r="S169" s="284" t="e">
        <f>S168+#REF!</f>
        <v>#REF!</v>
      </c>
      <c r="T169" s="287"/>
    </row>
    <row r="170" spans="1:20" s="10" customFormat="1" ht="18" hidden="1" customHeight="1" x14ac:dyDescent="0.3">
      <c r="B170" s="58"/>
      <c r="C170" s="116" t="s">
        <v>123</v>
      </c>
      <c r="D170" s="93"/>
      <c r="E170" s="94" t="s">
        <v>126</v>
      </c>
      <c r="F170" s="95"/>
      <c r="G170" s="95"/>
      <c r="H170" s="95"/>
      <c r="I170" s="95"/>
      <c r="J170" s="95"/>
      <c r="K170" s="96">
        <v>7270000</v>
      </c>
      <c r="L170" s="96">
        <f t="shared" ref="L170:L172" si="35">K170*0.221</f>
        <v>1606670</v>
      </c>
      <c r="M170" s="96">
        <f t="shared" ref="M170:M172" si="36">K170+L170</f>
        <v>8876670</v>
      </c>
      <c r="N170" s="97">
        <v>0</v>
      </c>
      <c r="O170" s="97">
        <v>0</v>
      </c>
      <c r="P170" s="170">
        <v>0</v>
      </c>
      <c r="Q170" s="200">
        <f t="shared" si="34"/>
        <v>0</v>
      </c>
      <c r="R170" s="280">
        <f t="shared" si="33"/>
        <v>0</v>
      </c>
      <c r="S170" s="284" t="e">
        <f>S169+#REF!</f>
        <v>#REF!</v>
      </c>
      <c r="T170" s="287"/>
    </row>
    <row r="171" spans="1:20" s="10" customFormat="1" ht="18" hidden="1" customHeight="1" x14ac:dyDescent="0.3">
      <c r="B171" s="58"/>
      <c r="C171" s="116" t="s">
        <v>124</v>
      </c>
      <c r="D171" s="93"/>
      <c r="E171" s="94" t="s">
        <v>127</v>
      </c>
      <c r="F171" s="95"/>
      <c r="G171" s="95"/>
      <c r="H171" s="95"/>
      <c r="I171" s="95"/>
      <c r="J171" s="95"/>
      <c r="K171" s="96">
        <v>18550000</v>
      </c>
      <c r="L171" s="96">
        <f t="shared" si="35"/>
        <v>4099550</v>
      </c>
      <c r="M171" s="96">
        <f t="shared" si="36"/>
        <v>22649550</v>
      </c>
      <c r="N171" s="97">
        <v>0</v>
      </c>
      <c r="O171" s="97">
        <v>0</v>
      </c>
      <c r="P171" s="170">
        <v>0</v>
      </c>
      <c r="Q171" s="200">
        <f t="shared" si="34"/>
        <v>0</v>
      </c>
      <c r="R171" s="280">
        <f t="shared" si="33"/>
        <v>0</v>
      </c>
      <c r="S171" s="284" t="e">
        <f>S170+#REF!</f>
        <v>#REF!</v>
      </c>
      <c r="T171" s="287"/>
    </row>
    <row r="172" spans="1:20" s="10" customFormat="1" ht="18" hidden="1" customHeight="1" x14ac:dyDescent="0.3">
      <c r="B172" s="30"/>
      <c r="C172" s="119" t="s">
        <v>41</v>
      </c>
      <c r="D172" s="99"/>
      <c r="E172" s="94" t="s">
        <v>128</v>
      </c>
      <c r="F172" s="100"/>
      <c r="G172" s="100"/>
      <c r="H172" s="100"/>
      <c r="I172" s="100"/>
      <c r="J172" s="100"/>
      <c r="K172" s="101">
        <v>47600000</v>
      </c>
      <c r="L172" s="96">
        <f t="shared" si="35"/>
        <v>10519600</v>
      </c>
      <c r="M172" s="96">
        <f t="shared" si="36"/>
        <v>58119600</v>
      </c>
      <c r="N172" s="97">
        <v>0</v>
      </c>
      <c r="O172" s="97">
        <v>0</v>
      </c>
      <c r="P172" s="170">
        <v>0</v>
      </c>
      <c r="Q172" s="200">
        <f t="shared" si="34"/>
        <v>0</v>
      </c>
      <c r="R172" s="280">
        <f t="shared" si="33"/>
        <v>0</v>
      </c>
      <c r="S172" s="284" t="e">
        <f>S171+#REF!</f>
        <v>#REF!</v>
      </c>
      <c r="T172" s="287"/>
    </row>
    <row r="173" spans="1:20" s="10" customFormat="1" ht="18" hidden="1" customHeight="1" x14ac:dyDescent="0.3">
      <c r="B173" s="23"/>
      <c r="C173" s="117">
        <v>12</v>
      </c>
      <c r="D173" s="98"/>
      <c r="E173" s="102" t="s">
        <v>129</v>
      </c>
      <c r="F173" s="103"/>
      <c r="G173" s="103"/>
      <c r="H173" s="103"/>
      <c r="I173" s="103"/>
      <c r="J173" s="103"/>
      <c r="K173" s="97">
        <v>0</v>
      </c>
      <c r="L173" s="96">
        <f>M173-K173</f>
        <v>0</v>
      </c>
      <c r="M173" s="97">
        <f>K173</f>
        <v>0</v>
      </c>
      <c r="N173" s="97">
        <v>0</v>
      </c>
      <c r="O173" s="97">
        <v>0</v>
      </c>
      <c r="P173" s="170">
        <v>0</v>
      </c>
      <c r="Q173" s="200">
        <f t="shared" si="34"/>
        <v>0</v>
      </c>
      <c r="R173" s="280">
        <f t="shared" si="33"/>
        <v>0</v>
      </c>
      <c r="S173" s="284" t="e">
        <f>S172+#REF!</f>
        <v>#REF!</v>
      </c>
      <c r="T173" s="287"/>
    </row>
    <row r="174" spans="1:20" s="10" customFormat="1" ht="18" hidden="1" customHeight="1" x14ac:dyDescent="0.3">
      <c r="B174" s="30"/>
      <c r="C174" s="119">
        <v>13</v>
      </c>
      <c r="D174" s="99"/>
      <c r="E174" s="104" t="s">
        <v>31</v>
      </c>
      <c r="F174" s="100"/>
      <c r="G174" s="100"/>
      <c r="H174" s="100"/>
      <c r="I174" s="100"/>
      <c r="J174" s="100"/>
      <c r="K174" s="101">
        <v>0</v>
      </c>
      <c r="L174" s="96">
        <f t="shared" ref="L174" si="37">M174-K174</f>
        <v>0</v>
      </c>
      <c r="M174" s="97">
        <f>K174</f>
        <v>0</v>
      </c>
      <c r="N174" s="97">
        <v>0</v>
      </c>
      <c r="O174" s="97">
        <v>0</v>
      </c>
      <c r="P174" s="170">
        <v>0</v>
      </c>
      <c r="Q174" s="200">
        <f t="shared" si="34"/>
        <v>0</v>
      </c>
      <c r="R174" s="280">
        <f t="shared" si="33"/>
        <v>0</v>
      </c>
      <c r="S174" s="284" t="e">
        <f>S173+#REF!</f>
        <v>#REF!</v>
      </c>
      <c r="T174" s="287"/>
    </row>
    <row r="175" spans="1:20" s="10" customFormat="1" ht="18" hidden="1" customHeight="1" thickBot="1" x14ac:dyDescent="0.3">
      <c r="B175" s="123"/>
      <c r="C175" s="120">
        <v>14</v>
      </c>
      <c r="D175" s="111"/>
      <c r="E175" s="112" t="s">
        <v>130</v>
      </c>
      <c r="F175" s="113"/>
      <c r="G175" s="113"/>
      <c r="H175" s="113"/>
      <c r="I175" s="113"/>
      <c r="J175" s="113"/>
      <c r="K175" s="105">
        <v>0</v>
      </c>
      <c r="L175" s="105">
        <f>M175-K175</f>
        <v>0</v>
      </c>
      <c r="M175" s="105">
        <f>K175</f>
        <v>0</v>
      </c>
      <c r="N175" s="105">
        <v>0</v>
      </c>
      <c r="O175" s="105">
        <v>0</v>
      </c>
      <c r="P175" s="171">
        <v>0</v>
      </c>
      <c r="Q175" s="237">
        <f t="shared" si="34"/>
        <v>0</v>
      </c>
      <c r="R175" s="280">
        <f t="shared" si="33"/>
        <v>0</v>
      </c>
      <c r="S175" s="285" t="e">
        <f>S174+#REF!</f>
        <v>#REF!</v>
      </c>
      <c r="T175" s="287"/>
    </row>
    <row r="176" spans="1:20" s="10" customFormat="1" ht="18" customHeight="1" x14ac:dyDescent="0.25">
      <c r="A176" s="114"/>
      <c r="B176" s="129"/>
      <c r="C176" s="5"/>
      <c r="D176" s="6"/>
      <c r="E176" s="72" t="s">
        <v>40</v>
      </c>
      <c r="F176" s="73"/>
      <c r="G176" s="74"/>
      <c r="H176" s="75"/>
      <c r="I176" s="75"/>
      <c r="J176" s="75"/>
      <c r="K176" s="76"/>
      <c r="L176" s="76"/>
      <c r="M176" s="76"/>
      <c r="N176" s="140">
        <v>8940000</v>
      </c>
      <c r="O176" s="71">
        <v>8940000</v>
      </c>
      <c r="P176" s="77">
        <v>17830000</v>
      </c>
      <c r="Q176" s="442">
        <f>SUM(Q167:Q168)</f>
        <v>19024260</v>
      </c>
      <c r="R176" s="439"/>
      <c r="S176" s="214">
        <f>Q176</f>
        <v>19024260</v>
      </c>
      <c r="T176" s="281"/>
    </row>
    <row r="177" spans="1:20" s="10" customFormat="1" ht="18" customHeight="1" x14ac:dyDescent="0.25">
      <c r="A177" s="114"/>
      <c r="B177" s="129"/>
      <c r="C177" s="78"/>
      <c r="D177" s="79"/>
      <c r="E177" s="80" t="s">
        <v>99</v>
      </c>
      <c r="F177" s="81"/>
      <c r="G177" s="82"/>
      <c r="H177" s="83"/>
      <c r="I177" s="83"/>
      <c r="J177" s="83"/>
      <c r="K177" s="84"/>
      <c r="L177" s="84"/>
      <c r="M177" s="84"/>
      <c r="N177" s="133">
        <v>1975740</v>
      </c>
      <c r="O177" s="86">
        <v>1975740</v>
      </c>
      <c r="P177" s="87">
        <v>1975740</v>
      </c>
      <c r="Q177" s="433">
        <f>R167</f>
        <v>1975740</v>
      </c>
      <c r="R177" s="434"/>
      <c r="S177" s="215">
        <f>Q177</f>
        <v>1975740</v>
      </c>
      <c r="T177" s="264"/>
    </row>
    <row r="178" spans="1:20" s="10" customFormat="1" ht="18" customHeight="1" thickBot="1" x14ac:dyDescent="0.3">
      <c r="A178" s="114"/>
      <c r="B178" s="129"/>
      <c r="C178" s="32"/>
      <c r="D178" s="33"/>
      <c r="E178" s="34" t="s">
        <v>104</v>
      </c>
      <c r="F178" s="35"/>
      <c r="G178" s="36"/>
      <c r="H178" s="37"/>
      <c r="I178" s="37"/>
      <c r="J178" s="37"/>
      <c r="K178" s="38"/>
      <c r="L178" s="38"/>
      <c r="M178" s="38"/>
      <c r="N178" s="134">
        <v>10915740</v>
      </c>
      <c r="O178" s="40">
        <v>10915740</v>
      </c>
      <c r="P178" s="41">
        <v>19805740</v>
      </c>
      <c r="Q178" s="435">
        <f>SUM(Q176+Q177)</f>
        <v>21000000</v>
      </c>
      <c r="R178" s="436"/>
      <c r="S178" s="216">
        <f>Q178</f>
        <v>21000000</v>
      </c>
      <c r="T178" s="267"/>
    </row>
    <row r="179" spans="1:20" s="10" customFormat="1" ht="15.95" customHeight="1" thickBot="1" x14ac:dyDescent="0.3">
      <c r="A179" s="114"/>
      <c r="B179" s="92"/>
      <c r="E179" s="42"/>
      <c r="F179" s="42"/>
      <c r="J179" s="43"/>
      <c r="R179" s="145"/>
    </row>
    <row r="180" spans="1:20" s="10" customFormat="1" ht="18" customHeight="1" x14ac:dyDescent="0.25">
      <c r="A180" s="114"/>
      <c r="B180" s="129"/>
      <c r="C180" s="5" t="s">
        <v>28</v>
      </c>
      <c r="D180" s="6" t="s">
        <v>49</v>
      </c>
      <c r="E180" s="7" t="s">
        <v>72</v>
      </c>
      <c r="F180" s="8"/>
      <c r="G180" s="8"/>
      <c r="H180" s="8"/>
      <c r="I180" s="8"/>
      <c r="J180" s="8"/>
      <c r="K180" s="9" t="s">
        <v>108</v>
      </c>
      <c r="L180" s="9" t="s">
        <v>229</v>
      </c>
      <c r="M180" s="9" t="s">
        <v>108</v>
      </c>
      <c r="N180" s="461" t="s">
        <v>236</v>
      </c>
      <c r="O180" s="450"/>
      <c r="P180" s="450"/>
      <c r="Q180" s="454" t="s">
        <v>243</v>
      </c>
      <c r="R180" s="451"/>
      <c r="S180" s="197" t="s">
        <v>228</v>
      </c>
      <c r="T180" s="455" t="s">
        <v>237</v>
      </c>
    </row>
    <row r="181" spans="1:20" s="10" customFormat="1" ht="18" customHeight="1" thickBot="1" x14ac:dyDescent="0.3">
      <c r="A181" s="114"/>
      <c r="B181" s="92"/>
      <c r="C181" s="11"/>
      <c r="D181" s="12"/>
      <c r="E181" s="463"/>
      <c r="F181" s="464"/>
      <c r="G181" s="464"/>
      <c r="H181" s="464"/>
      <c r="I181" s="464"/>
      <c r="J181" s="464"/>
      <c r="K181" s="65" t="s">
        <v>169</v>
      </c>
      <c r="L181" s="121">
        <v>0.221</v>
      </c>
      <c r="M181" s="13" t="s">
        <v>110</v>
      </c>
      <c r="N181" s="14" t="s">
        <v>74</v>
      </c>
      <c r="O181" s="15" t="s">
        <v>75</v>
      </c>
      <c r="P181" s="312" t="s">
        <v>76</v>
      </c>
      <c r="Q181" s="172" t="s">
        <v>108</v>
      </c>
      <c r="R181" s="165" t="s">
        <v>227</v>
      </c>
      <c r="S181" s="198" t="s">
        <v>241</v>
      </c>
      <c r="T181" s="456"/>
    </row>
    <row r="182" spans="1:20" s="10" customFormat="1" ht="18" customHeight="1" x14ac:dyDescent="0.25">
      <c r="B182" s="52">
        <v>2</v>
      </c>
      <c r="C182" s="345">
        <v>3</v>
      </c>
      <c r="D182" s="346" t="s">
        <v>77</v>
      </c>
      <c r="E182" s="347" t="s">
        <v>20</v>
      </c>
      <c r="F182" s="348"/>
      <c r="G182" s="348"/>
      <c r="H182" s="348"/>
      <c r="I182" s="348"/>
      <c r="J182" s="348"/>
      <c r="K182" s="50">
        <v>9000000</v>
      </c>
      <c r="L182" s="44">
        <f t="shared" ref="L182:L188" si="38">K182*0.221</f>
        <v>1989000</v>
      </c>
      <c r="M182" s="50">
        <f t="shared" ref="M182:M188" si="39">K182+L182</f>
        <v>10989000</v>
      </c>
      <c r="N182" s="54">
        <v>9000000</v>
      </c>
      <c r="O182" s="55">
        <v>9000000</v>
      </c>
      <c r="P182" s="313">
        <v>9000000</v>
      </c>
      <c r="Q182" s="173">
        <f t="shared" ref="Q182:Q188" si="40">IF(B182=1,K182,IF(B182=2,K182,0))</f>
        <v>9000000</v>
      </c>
      <c r="R182" s="321">
        <f>IF(B182=2,L182,0)</f>
        <v>1989000</v>
      </c>
      <c r="S182" s="236">
        <f>Q182+R182</f>
        <v>10989000</v>
      </c>
      <c r="T182" s="264"/>
    </row>
    <row r="183" spans="1:20" s="10" customFormat="1" ht="18" customHeight="1" x14ac:dyDescent="0.25">
      <c r="B183" s="23">
        <v>2</v>
      </c>
      <c r="C183" s="333">
        <v>7</v>
      </c>
      <c r="D183" s="334" t="s">
        <v>77</v>
      </c>
      <c r="E183" s="335" t="s">
        <v>29</v>
      </c>
      <c r="F183" s="336"/>
      <c r="G183" s="336"/>
      <c r="H183" s="336"/>
      <c r="I183" s="336"/>
      <c r="J183" s="336"/>
      <c r="K183" s="268">
        <v>16000000</v>
      </c>
      <c r="L183" s="268">
        <v>2000000</v>
      </c>
      <c r="M183" s="268">
        <f t="shared" si="39"/>
        <v>18000000</v>
      </c>
      <c r="N183" s="46">
        <v>25000000</v>
      </c>
      <c r="O183" s="20">
        <v>25000000</v>
      </c>
      <c r="P183" s="309">
        <v>25000000</v>
      </c>
      <c r="Q183" s="175">
        <f t="shared" si="40"/>
        <v>16000000</v>
      </c>
      <c r="R183" s="322">
        <f>IF(B183=2,L183,0)</f>
        <v>2000000</v>
      </c>
      <c r="S183" s="200">
        <f>S182+Q183+R183</f>
        <v>28989000</v>
      </c>
      <c r="T183" s="250" t="s">
        <v>252</v>
      </c>
    </row>
    <row r="184" spans="1:20" s="10" customFormat="1" ht="18" customHeight="1" x14ac:dyDescent="0.25">
      <c r="B184" s="58">
        <v>2</v>
      </c>
      <c r="C184" s="403">
        <v>4</v>
      </c>
      <c r="D184" s="404" t="s">
        <v>78</v>
      </c>
      <c r="E184" s="405" t="s">
        <v>18</v>
      </c>
      <c r="F184" s="406"/>
      <c r="G184" s="406"/>
      <c r="H184" s="406"/>
      <c r="I184" s="406"/>
      <c r="J184" s="406"/>
      <c r="K184" s="51">
        <v>6500000</v>
      </c>
      <c r="L184" s="47">
        <f t="shared" si="38"/>
        <v>1436500</v>
      </c>
      <c r="M184" s="51">
        <f t="shared" si="39"/>
        <v>7936500</v>
      </c>
      <c r="N184" s="51">
        <v>0</v>
      </c>
      <c r="O184" s="28">
        <v>31500000</v>
      </c>
      <c r="P184" s="314">
        <v>31500000</v>
      </c>
      <c r="Q184" s="175">
        <f t="shared" si="40"/>
        <v>6500000</v>
      </c>
      <c r="R184" s="322">
        <f>IF(B184=2,L184,0)</f>
        <v>1436500</v>
      </c>
      <c r="S184" s="200">
        <f t="shared" ref="S184:S186" si="41">S183+Q184+R184</f>
        <v>36925500</v>
      </c>
      <c r="T184" s="264"/>
    </row>
    <row r="185" spans="1:20" s="10" customFormat="1" ht="18" customHeight="1" x14ac:dyDescent="0.25">
      <c r="B185" s="160">
        <v>2</v>
      </c>
      <c r="C185" s="360">
        <v>8</v>
      </c>
      <c r="D185" s="361" t="s">
        <v>78</v>
      </c>
      <c r="E185" s="362" t="s">
        <v>30</v>
      </c>
      <c r="F185" s="363"/>
      <c r="G185" s="363"/>
      <c r="H185" s="363"/>
      <c r="I185" s="363"/>
      <c r="J185" s="363"/>
      <c r="K185" s="69">
        <v>3000000</v>
      </c>
      <c r="L185" s="47">
        <f t="shared" si="38"/>
        <v>663000</v>
      </c>
      <c r="M185" s="69">
        <f t="shared" si="39"/>
        <v>3663000</v>
      </c>
      <c r="N185" s="51">
        <v>0</v>
      </c>
      <c r="O185" s="28">
        <v>34500000</v>
      </c>
      <c r="P185" s="315">
        <v>34500000</v>
      </c>
      <c r="Q185" s="175">
        <f t="shared" si="40"/>
        <v>3000000</v>
      </c>
      <c r="R185" s="322">
        <f>IF(B185=2,L185,0)</f>
        <v>663000</v>
      </c>
      <c r="S185" s="200">
        <f t="shared" si="41"/>
        <v>40588500</v>
      </c>
      <c r="T185" s="264"/>
    </row>
    <row r="186" spans="1:20" s="10" customFormat="1" ht="18" customHeight="1" x14ac:dyDescent="0.25">
      <c r="B186" s="23">
        <v>2</v>
      </c>
      <c r="C186" s="333">
        <v>5</v>
      </c>
      <c r="D186" s="334">
        <v>3</v>
      </c>
      <c r="E186" s="335" t="s">
        <v>19</v>
      </c>
      <c r="F186" s="336"/>
      <c r="G186" s="336"/>
      <c r="H186" s="336"/>
      <c r="I186" s="336"/>
      <c r="J186" s="336"/>
      <c r="K186" s="47">
        <v>6500000</v>
      </c>
      <c r="L186" s="47">
        <f t="shared" si="38"/>
        <v>1436500</v>
      </c>
      <c r="M186" s="47">
        <f t="shared" si="39"/>
        <v>7936500</v>
      </c>
      <c r="N186" s="47">
        <v>0</v>
      </c>
      <c r="O186" s="47">
        <v>0</v>
      </c>
      <c r="P186" s="309">
        <v>41000000</v>
      </c>
      <c r="Q186" s="175">
        <f t="shared" si="40"/>
        <v>6500000</v>
      </c>
      <c r="R186" s="322">
        <f>IF(B186=2,L186,0)</f>
        <v>1436500</v>
      </c>
      <c r="S186" s="200">
        <f t="shared" si="41"/>
        <v>48525000</v>
      </c>
      <c r="T186" s="264"/>
    </row>
    <row r="187" spans="1:20" s="10" customFormat="1" ht="18" customHeight="1" thickBot="1" x14ac:dyDescent="0.3">
      <c r="B187" s="159" t="s">
        <v>230</v>
      </c>
      <c r="C187" s="353">
        <v>6</v>
      </c>
      <c r="D187" s="354">
        <v>3</v>
      </c>
      <c r="E187" s="355" t="s">
        <v>21</v>
      </c>
      <c r="F187" s="356"/>
      <c r="G187" s="356"/>
      <c r="H187" s="356"/>
      <c r="I187" s="356"/>
      <c r="J187" s="356"/>
      <c r="K187" s="155">
        <v>2000000</v>
      </c>
      <c r="L187" s="155">
        <f t="shared" si="38"/>
        <v>442000</v>
      </c>
      <c r="M187" s="155">
        <f t="shared" si="39"/>
        <v>2442000</v>
      </c>
      <c r="N187" s="47">
        <v>0</v>
      </c>
      <c r="O187" s="47">
        <v>0</v>
      </c>
      <c r="P187" s="316">
        <v>43000000</v>
      </c>
      <c r="Q187" s="192">
        <f t="shared" si="40"/>
        <v>0</v>
      </c>
      <c r="R187" s="323"/>
      <c r="S187" s="201"/>
      <c r="T187" s="217"/>
    </row>
    <row r="188" spans="1:20" s="10" customFormat="1" ht="18" hidden="1" customHeight="1" thickBot="1" x14ac:dyDescent="0.3">
      <c r="B188" s="125"/>
      <c r="C188" s="116"/>
      <c r="D188" s="93"/>
      <c r="E188" s="94" t="s">
        <v>121</v>
      </c>
      <c r="F188" s="95"/>
      <c r="G188" s="95"/>
      <c r="H188" s="95"/>
      <c r="I188" s="95"/>
      <c r="J188" s="95"/>
      <c r="K188" s="96">
        <v>9439400</v>
      </c>
      <c r="L188" s="96">
        <f t="shared" si="38"/>
        <v>2086107.4</v>
      </c>
      <c r="M188" s="96">
        <f t="shared" si="39"/>
        <v>11525507.4</v>
      </c>
      <c r="N188" s="96">
        <v>0</v>
      </c>
      <c r="O188" s="96">
        <v>0</v>
      </c>
      <c r="P188" s="170">
        <v>0</v>
      </c>
      <c r="Q188" s="320">
        <f t="shared" si="40"/>
        <v>0</v>
      </c>
      <c r="R188" s="239">
        <f>IF(B188=2,L188,0)</f>
        <v>0</v>
      </c>
      <c r="S188" s="240" t="e">
        <f>S187+#REF!</f>
        <v>#REF!</v>
      </c>
      <c r="T188" s="289"/>
    </row>
    <row r="189" spans="1:20" s="10" customFormat="1" ht="18" customHeight="1" x14ac:dyDescent="0.25">
      <c r="A189" s="114"/>
      <c r="B189" s="129"/>
      <c r="C189" s="5"/>
      <c r="D189" s="6"/>
      <c r="E189" s="72" t="s">
        <v>39</v>
      </c>
      <c r="F189" s="73"/>
      <c r="G189" s="74"/>
      <c r="H189" s="75"/>
      <c r="I189" s="75"/>
      <c r="J189" s="75"/>
      <c r="K189" s="76"/>
      <c r="L189" s="76"/>
      <c r="M189" s="76"/>
      <c r="N189" s="70">
        <v>25000000</v>
      </c>
      <c r="O189" s="71">
        <v>34500000</v>
      </c>
      <c r="P189" s="317">
        <v>43000000</v>
      </c>
      <c r="Q189" s="442">
        <f>SUM(Q182:Q187)</f>
        <v>41000000</v>
      </c>
      <c r="R189" s="447"/>
      <c r="S189" s="265">
        <f>Q189</f>
        <v>41000000</v>
      </c>
      <c r="T189" s="281"/>
    </row>
    <row r="190" spans="1:20" s="10" customFormat="1" ht="18" customHeight="1" x14ac:dyDescent="0.25">
      <c r="A190" s="114"/>
      <c r="B190" s="129"/>
      <c r="C190" s="78"/>
      <c r="D190" s="79"/>
      <c r="E190" s="80" t="s">
        <v>99</v>
      </c>
      <c r="F190" s="81"/>
      <c r="G190" s="82"/>
      <c r="H190" s="83"/>
      <c r="I190" s="83"/>
      <c r="J190" s="83"/>
      <c r="K190" s="84"/>
      <c r="L190" s="84"/>
      <c r="M190" s="84"/>
      <c r="N190" s="85">
        <v>5525000</v>
      </c>
      <c r="O190" s="86">
        <v>7624500</v>
      </c>
      <c r="P190" s="318">
        <v>9503000</v>
      </c>
      <c r="Q190" s="433">
        <f>SUM(R182:R187)</f>
        <v>7525000</v>
      </c>
      <c r="R190" s="448"/>
      <c r="S190" s="208">
        <f>Q190</f>
        <v>7525000</v>
      </c>
      <c r="T190" s="264"/>
    </row>
    <row r="191" spans="1:20" s="10" customFormat="1" ht="18" customHeight="1" thickBot="1" x14ac:dyDescent="0.3">
      <c r="A191" s="114"/>
      <c r="B191" s="129"/>
      <c r="C191" s="32"/>
      <c r="D191" s="33"/>
      <c r="E191" s="34" t="s">
        <v>103</v>
      </c>
      <c r="F191" s="35"/>
      <c r="G191" s="36"/>
      <c r="H191" s="37"/>
      <c r="I191" s="37"/>
      <c r="J191" s="37"/>
      <c r="K191" s="38"/>
      <c r="L191" s="38"/>
      <c r="M191" s="38"/>
      <c r="N191" s="39">
        <v>30525000</v>
      </c>
      <c r="O191" s="40">
        <v>42124500</v>
      </c>
      <c r="P191" s="319">
        <v>52503000</v>
      </c>
      <c r="Q191" s="435">
        <f>SUM(Q189+Q190)</f>
        <v>48525000</v>
      </c>
      <c r="R191" s="436"/>
      <c r="S191" s="277">
        <f>Q191</f>
        <v>48525000</v>
      </c>
      <c r="T191" s="267"/>
    </row>
    <row r="192" spans="1:20" s="10" customFormat="1" ht="15.95" customHeight="1" thickBot="1" x14ac:dyDescent="0.3">
      <c r="A192" s="114"/>
      <c r="B192" s="92"/>
      <c r="E192" s="42"/>
      <c r="F192" s="42"/>
      <c r="J192" s="43"/>
      <c r="R192" s="145"/>
    </row>
    <row r="193" spans="1:20" s="10" customFormat="1" ht="18" customHeight="1" x14ac:dyDescent="0.25">
      <c r="A193" s="114"/>
      <c r="B193" s="129"/>
      <c r="C193" s="5" t="s">
        <v>28</v>
      </c>
      <c r="D193" s="6" t="s">
        <v>49</v>
      </c>
      <c r="E193" s="7" t="s">
        <v>73</v>
      </c>
      <c r="F193" s="8"/>
      <c r="G193" s="8"/>
      <c r="H193" s="8"/>
      <c r="I193" s="8"/>
      <c r="J193" s="8"/>
      <c r="K193" s="9" t="s">
        <v>108</v>
      </c>
      <c r="L193" s="9" t="s">
        <v>229</v>
      </c>
      <c r="M193" s="9" t="s">
        <v>108</v>
      </c>
      <c r="N193" s="461" t="s">
        <v>236</v>
      </c>
      <c r="O193" s="450"/>
      <c r="P193" s="462"/>
      <c r="Q193" s="454" t="s">
        <v>243</v>
      </c>
      <c r="R193" s="451"/>
      <c r="S193" s="146" t="s">
        <v>228</v>
      </c>
      <c r="T193" s="445" t="s">
        <v>237</v>
      </c>
    </row>
    <row r="194" spans="1:20" s="10" customFormat="1" ht="18" customHeight="1" thickBot="1" x14ac:dyDescent="0.3">
      <c r="A194" s="114"/>
      <c r="B194" s="92"/>
      <c r="C194" s="11"/>
      <c r="D194" s="12"/>
      <c r="E194" s="463"/>
      <c r="F194" s="464"/>
      <c r="G194" s="464"/>
      <c r="H194" s="464"/>
      <c r="I194" s="464"/>
      <c r="J194" s="464"/>
      <c r="K194" s="65" t="s">
        <v>169</v>
      </c>
      <c r="L194" s="121">
        <v>0.221</v>
      </c>
      <c r="M194" s="13" t="s">
        <v>110</v>
      </c>
      <c r="N194" s="14" t="s">
        <v>74</v>
      </c>
      <c r="O194" s="15" t="s">
        <v>75</v>
      </c>
      <c r="P194" s="166" t="s">
        <v>76</v>
      </c>
      <c r="Q194" s="298" t="s">
        <v>108</v>
      </c>
      <c r="R194" s="299" t="s">
        <v>227</v>
      </c>
      <c r="S194" s="274" t="s">
        <v>241</v>
      </c>
      <c r="T194" s="446"/>
    </row>
    <row r="195" spans="1:20" s="10" customFormat="1" ht="18" customHeight="1" x14ac:dyDescent="0.25">
      <c r="B195" s="52">
        <v>1</v>
      </c>
      <c r="C195" s="345">
        <v>1</v>
      </c>
      <c r="D195" s="346" t="s">
        <v>77</v>
      </c>
      <c r="E195" s="347" t="s">
        <v>23</v>
      </c>
      <c r="F195" s="348"/>
      <c r="G195" s="348"/>
      <c r="H195" s="348"/>
      <c r="I195" s="348"/>
      <c r="J195" s="348"/>
      <c r="K195" s="229">
        <v>12000000</v>
      </c>
      <c r="L195" s="50">
        <v>0</v>
      </c>
      <c r="M195" s="50">
        <f t="shared" ref="M195:M200" si="42">K195+L195</f>
        <v>12000000</v>
      </c>
      <c r="N195" s="54">
        <v>15500000</v>
      </c>
      <c r="O195" s="55">
        <v>15500000</v>
      </c>
      <c r="P195" s="56">
        <v>15500000</v>
      </c>
      <c r="Q195" s="175">
        <f t="shared" ref="Q195:Q200" si="43">IF(B195=1,K195,IF(B195=2,K195,0))</f>
        <v>12000000</v>
      </c>
      <c r="R195" s="270">
        <f t="shared" ref="R195:R200" si="44">IF(B195=2,L195,0)</f>
        <v>0</v>
      </c>
      <c r="S195" s="283">
        <f>Q195+R195</f>
        <v>12000000</v>
      </c>
      <c r="T195" s="249" t="s">
        <v>253</v>
      </c>
    </row>
    <row r="196" spans="1:20" s="10" customFormat="1" ht="18" customHeight="1" x14ac:dyDescent="0.25">
      <c r="B196" s="58" t="s">
        <v>230</v>
      </c>
      <c r="C196" s="413">
        <v>2</v>
      </c>
      <c r="D196" s="414" t="s">
        <v>78</v>
      </c>
      <c r="E196" s="415" t="s">
        <v>22</v>
      </c>
      <c r="F196" s="416"/>
      <c r="G196" s="416"/>
      <c r="H196" s="416"/>
      <c r="I196" s="416"/>
      <c r="J196" s="416"/>
      <c r="K196" s="51">
        <v>8000000</v>
      </c>
      <c r="L196" s="51">
        <f t="shared" ref="L196:L200" si="45">K196*0.221</f>
        <v>1768000</v>
      </c>
      <c r="M196" s="51">
        <f t="shared" si="42"/>
        <v>9768000</v>
      </c>
      <c r="N196" s="51">
        <v>0</v>
      </c>
      <c r="O196" s="28">
        <v>23500000</v>
      </c>
      <c r="P196" s="29">
        <v>23500000</v>
      </c>
      <c r="Q196" s="190">
        <f t="shared" si="43"/>
        <v>0</v>
      </c>
      <c r="R196" s="271">
        <f t="shared" si="44"/>
        <v>0</v>
      </c>
      <c r="S196" s="296"/>
      <c r="T196" s="217"/>
    </row>
    <row r="197" spans="1:20" s="10" customFormat="1" ht="18" customHeight="1" thickBot="1" x14ac:dyDescent="0.3">
      <c r="B197" s="23" t="s">
        <v>230</v>
      </c>
      <c r="C197" s="389">
        <v>17</v>
      </c>
      <c r="D197" s="386">
        <v>3</v>
      </c>
      <c r="E197" s="387" t="s">
        <v>42</v>
      </c>
      <c r="F197" s="388"/>
      <c r="G197" s="388"/>
      <c r="H197" s="388"/>
      <c r="I197" s="388"/>
      <c r="J197" s="388"/>
      <c r="K197" s="47">
        <v>4000000</v>
      </c>
      <c r="L197" s="47">
        <f t="shared" si="45"/>
        <v>884000</v>
      </c>
      <c r="M197" s="47">
        <f t="shared" si="42"/>
        <v>4884000</v>
      </c>
      <c r="N197" s="47">
        <v>0</v>
      </c>
      <c r="O197" s="47">
        <v>0</v>
      </c>
      <c r="P197" s="21">
        <v>27500000</v>
      </c>
      <c r="Q197" s="190">
        <f t="shared" si="43"/>
        <v>0</v>
      </c>
      <c r="R197" s="288">
        <f t="shared" si="44"/>
        <v>0</v>
      </c>
      <c r="S197" s="296"/>
      <c r="T197" s="217"/>
    </row>
    <row r="198" spans="1:20" s="10" customFormat="1" ht="18" hidden="1" customHeight="1" x14ac:dyDescent="0.3">
      <c r="B198" s="58"/>
      <c r="C198" s="116">
        <v>10</v>
      </c>
      <c r="D198" s="93"/>
      <c r="E198" s="94" t="s">
        <v>118</v>
      </c>
      <c r="F198" s="95"/>
      <c r="G198" s="95"/>
      <c r="H198" s="95"/>
      <c r="I198" s="95"/>
      <c r="J198" s="95"/>
      <c r="K198" s="96">
        <v>15500000</v>
      </c>
      <c r="L198" s="96">
        <f t="shared" si="45"/>
        <v>3425500</v>
      </c>
      <c r="M198" s="96">
        <f t="shared" si="42"/>
        <v>18925500</v>
      </c>
      <c r="N198" s="97">
        <v>0</v>
      </c>
      <c r="O198" s="97">
        <v>0</v>
      </c>
      <c r="P198" s="170">
        <v>0</v>
      </c>
      <c r="Q198" s="201">
        <f t="shared" si="43"/>
        <v>0</v>
      </c>
      <c r="R198" s="278">
        <f t="shared" si="44"/>
        <v>0</v>
      </c>
      <c r="S198" s="295" t="e">
        <f>S197+#REF!</f>
        <v>#REF!</v>
      </c>
      <c r="T198" s="217"/>
    </row>
    <row r="199" spans="1:20" s="10" customFormat="1" ht="18" hidden="1" customHeight="1" x14ac:dyDescent="0.3">
      <c r="B199" s="23"/>
      <c r="C199" s="117">
        <v>15</v>
      </c>
      <c r="D199" s="98"/>
      <c r="E199" s="102" t="s">
        <v>119</v>
      </c>
      <c r="F199" s="103"/>
      <c r="G199" s="103"/>
      <c r="H199" s="103"/>
      <c r="I199" s="103"/>
      <c r="J199" s="103"/>
      <c r="K199" s="97">
        <v>8000000</v>
      </c>
      <c r="L199" s="97">
        <f t="shared" si="45"/>
        <v>1768000</v>
      </c>
      <c r="M199" s="97">
        <f t="shared" si="42"/>
        <v>9768000</v>
      </c>
      <c r="N199" s="97">
        <v>0</v>
      </c>
      <c r="O199" s="97">
        <v>0</v>
      </c>
      <c r="P199" s="170">
        <v>0</v>
      </c>
      <c r="Q199" s="205">
        <f t="shared" si="43"/>
        <v>0</v>
      </c>
      <c r="R199" s="278">
        <f t="shared" si="44"/>
        <v>0</v>
      </c>
      <c r="S199" s="296" t="e">
        <f>S198+#REF!</f>
        <v>#REF!</v>
      </c>
      <c r="T199" s="217"/>
    </row>
    <row r="200" spans="1:20" s="10" customFormat="1" ht="18" hidden="1" customHeight="1" thickBot="1" x14ac:dyDescent="0.3">
      <c r="B200" s="125"/>
      <c r="C200" s="118">
        <v>16</v>
      </c>
      <c r="D200" s="107"/>
      <c r="E200" s="108" t="s">
        <v>120</v>
      </c>
      <c r="F200" s="109"/>
      <c r="G200" s="109"/>
      <c r="H200" s="109"/>
      <c r="I200" s="109"/>
      <c r="J200" s="109"/>
      <c r="K200" s="110">
        <v>4000000</v>
      </c>
      <c r="L200" s="110">
        <f t="shared" si="45"/>
        <v>884000</v>
      </c>
      <c r="M200" s="110">
        <f t="shared" si="42"/>
        <v>4884000</v>
      </c>
      <c r="N200" s="106">
        <v>0</v>
      </c>
      <c r="O200" s="106">
        <v>0</v>
      </c>
      <c r="P200" s="294">
        <v>0</v>
      </c>
      <c r="Q200" s="203">
        <f t="shared" si="43"/>
        <v>0</v>
      </c>
      <c r="R200" s="278">
        <f t="shared" si="44"/>
        <v>0</v>
      </c>
      <c r="S200" s="297" t="e">
        <f>S199+#REF!</f>
        <v>#REF!</v>
      </c>
      <c r="T200" s="217"/>
    </row>
    <row r="201" spans="1:20" s="10" customFormat="1" ht="18" customHeight="1" x14ac:dyDescent="0.25">
      <c r="A201" s="114"/>
      <c r="B201" s="129"/>
      <c r="C201" s="5"/>
      <c r="D201" s="6"/>
      <c r="E201" s="72" t="s">
        <v>46</v>
      </c>
      <c r="F201" s="73"/>
      <c r="G201" s="74"/>
      <c r="H201" s="75"/>
      <c r="I201" s="75"/>
      <c r="J201" s="75"/>
      <c r="K201" s="76"/>
      <c r="L201" s="76"/>
      <c r="M201" s="76"/>
      <c r="N201" s="140">
        <v>15500000</v>
      </c>
      <c r="O201" s="71">
        <v>23500000</v>
      </c>
      <c r="P201" s="77">
        <v>27500000</v>
      </c>
      <c r="Q201" s="442">
        <f>SUM(Q194:Q199)</f>
        <v>12000000</v>
      </c>
      <c r="R201" s="439"/>
      <c r="S201" s="214">
        <f>Q201</f>
        <v>12000000</v>
      </c>
      <c r="T201" s="264"/>
    </row>
    <row r="202" spans="1:20" s="10" customFormat="1" ht="18" customHeight="1" x14ac:dyDescent="0.25">
      <c r="A202" s="114"/>
      <c r="B202" s="129"/>
      <c r="C202" s="78"/>
      <c r="D202" s="79"/>
      <c r="E202" s="80" t="s">
        <v>99</v>
      </c>
      <c r="F202" s="81"/>
      <c r="G202" s="82"/>
      <c r="H202" s="83"/>
      <c r="I202" s="83"/>
      <c r="J202" s="83"/>
      <c r="K202" s="84"/>
      <c r="L202" s="84"/>
      <c r="M202" s="84"/>
      <c r="N202" s="133">
        <v>3425500</v>
      </c>
      <c r="O202" s="86">
        <v>5193500</v>
      </c>
      <c r="P202" s="87">
        <v>6077500</v>
      </c>
      <c r="Q202" s="433">
        <f>SUM(R194:R199)</f>
        <v>0</v>
      </c>
      <c r="R202" s="434"/>
      <c r="S202" s="215">
        <f>Q202</f>
        <v>0</v>
      </c>
      <c r="T202" s="264"/>
    </row>
    <row r="203" spans="1:20" s="10" customFormat="1" ht="18" customHeight="1" thickBot="1" x14ac:dyDescent="0.3">
      <c r="A203" s="114"/>
      <c r="B203" s="129"/>
      <c r="C203" s="32"/>
      <c r="D203" s="33"/>
      <c r="E203" s="34" t="s">
        <v>102</v>
      </c>
      <c r="F203" s="35"/>
      <c r="G203" s="36"/>
      <c r="H203" s="37"/>
      <c r="I203" s="37"/>
      <c r="J203" s="37"/>
      <c r="K203" s="38"/>
      <c r="L203" s="38"/>
      <c r="M203" s="38"/>
      <c r="N203" s="134">
        <v>18925500</v>
      </c>
      <c r="O203" s="40">
        <v>28693500</v>
      </c>
      <c r="P203" s="41">
        <v>33577500</v>
      </c>
      <c r="Q203" s="435">
        <f>SUM(Q201+Q202)</f>
        <v>12000000</v>
      </c>
      <c r="R203" s="436"/>
      <c r="S203" s="216">
        <f>Q203</f>
        <v>12000000</v>
      </c>
      <c r="T203" s="267"/>
    </row>
    <row r="204" spans="1:20" ht="18" customHeight="1" x14ac:dyDescent="0.25">
      <c r="A204" s="115"/>
      <c r="B204" s="61"/>
      <c r="E204" s="3"/>
      <c r="F204" s="3"/>
      <c r="J204" s="1"/>
    </row>
    <row r="205" spans="1:20" ht="20.100000000000001" customHeight="1" x14ac:dyDescent="0.4">
      <c r="B205" s="60"/>
      <c r="C205" s="60" t="s">
        <v>259</v>
      </c>
      <c r="D205" s="2"/>
      <c r="E205" s="2"/>
      <c r="F205" s="2"/>
      <c r="G205" s="1"/>
      <c r="H205" s="1"/>
      <c r="J205" s="1"/>
      <c r="P205" s="437"/>
      <c r="Q205" s="437"/>
      <c r="S205" s="145"/>
    </row>
    <row r="206" spans="1:20" ht="18" customHeight="1" x14ac:dyDescent="0.3">
      <c r="D206" s="61" t="s">
        <v>256</v>
      </c>
      <c r="E206" s="3"/>
      <c r="F206" s="3"/>
      <c r="J206" s="1"/>
      <c r="K206" s="4"/>
      <c r="L206" s="4"/>
      <c r="M206" s="4"/>
      <c r="N206" s="4"/>
      <c r="O206" s="4"/>
      <c r="P206" s="90"/>
      <c r="Q206" s="89"/>
      <c r="S206" s="90"/>
      <c r="T206" s="62" t="s">
        <v>242</v>
      </c>
    </row>
    <row r="207" spans="1:20" ht="18" customHeight="1" thickBot="1" x14ac:dyDescent="0.35">
      <c r="D207" s="61"/>
      <c r="E207" s="3"/>
      <c r="F207" s="3"/>
      <c r="J207" s="1"/>
      <c r="K207" s="4"/>
      <c r="L207" s="4"/>
      <c r="M207" s="4"/>
      <c r="N207" s="4"/>
      <c r="O207" s="4"/>
      <c r="P207" s="90"/>
      <c r="Q207" s="89"/>
      <c r="S207" s="90"/>
      <c r="T207" s="62"/>
    </row>
    <row r="208" spans="1:20" s="10" customFormat="1" ht="18" customHeight="1" x14ac:dyDescent="0.25">
      <c r="A208" s="114"/>
      <c r="B208" s="129"/>
      <c r="C208" s="5" t="s">
        <v>28</v>
      </c>
      <c r="D208" s="6" t="s">
        <v>49</v>
      </c>
      <c r="E208" s="7" t="s">
        <v>57</v>
      </c>
      <c r="F208" s="8"/>
      <c r="G208" s="8"/>
      <c r="H208" s="8"/>
      <c r="I208" s="8"/>
      <c r="J208" s="8"/>
      <c r="K208" s="9" t="s">
        <v>108</v>
      </c>
      <c r="L208" s="9" t="s">
        <v>229</v>
      </c>
      <c r="M208" s="9" t="s">
        <v>108</v>
      </c>
      <c r="N208" s="461" t="s">
        <v>236</v>
      </c>
      <c r="O208" s="450"/>
      <c r="P208" s="450"/>
      <c r="Q208" s="443" t="s">
        <v>243</v>
      </c>
      <c r="R208" s="444"/>
      <c r="S208" s="146" t="s">
        <v>228</v>
      </c>
      <c r="T208" s="445" t="s">
        <v>237</v>
      </c>
    </row>
    <row r="209" spans="1:20" s="10" customFormat="1" ht="18" customHeight="1" thickBot="1" x14ac:dyDescent="0.3">
      <c r="A209" s="114"/>
      <c r="B209" s="92"/>
      <c r="C209" s="11"/>
      <c r="D209" s="12"/>
      <c r="E209" s="463"/>
      <c r="F209" s="464"/>
      <c r="G209" s="464"/>
      <c r="H209" s="464"/>
      <c r="I209" s="464"/>
      <c r="J209" s="464"/>
      <c r="K209" s="65" t="s">
        <v>169</v>
      </c>
      <c r="L209" s="121">
        <v>0.221</v>
      </c>
      <c r="M209" s="13" t="s">
        <v>110</v>
      </c>
      <c r="N209" s="14" t="s">
        <v>74</v>
      </c>
      <c r="O209" s="15" t="s">
        <v>75</v>
      </c>
      <c r="P209" s="166" t="s">
        <v>76</v>
      </c>
      <c r="Q209" s="172" t="s">
        <v>108</v>
      </c>
      <c r="R209" s="165" t="s">
        <v>227</v>
      </c>
      <c r="S209" s="274" t="s">
        <v>241</v>
      </c>
      <c r="T209" s="446"/>
    </row>
    <row r="210" spans="1:20" s="10" customFormat="1" ht="30" customHeight="1" x14ac:dyDescent="0.25">
      <c r="B210" s="16">
        <v>1</v>
      </c>
      <c r="C210" s="329" t="s">
        <v>79</v>
      </c>
      <c r="D210" s="330" t="s">
        <v>77</v>
      </c>
      <c r="E210" s="472" t="s">
        <v>96</v>
      </c>
      <c r="F210" s="473"/>
      <c r="G210" s="473"/>
      <c r="H210" s="473"/>
      <c r="I210" s="473"/>
      <c r="J210" s="474"/>
      <c r="K210" s="44">
        <v>25000000</v>
      </c>
      <c r="L210" s="44">
        <f>M210-K210</f>
        <v>0</v>
      </c>
      <c r="M210" s="44">
        <f t="shared" ref="M210:M215" si="46">K210</f>
        <v>25000000</v>
      </c>
      <c r="N210" s="45">
        <v>25000000</v>
      </c>
      <c r="O210" s="17">
        <v>25000000</v>
      </c>
      <c r="P210" s="18">
        <v>25000000</v>
      </c>
      <c r="Q210" s="183">
        <f>IF(B210=1,K210,IF(B210=2,K210,0))</f>
        <v>25000000</v>
      </c>
      <c r="R210" s="324">
        <f t="shared" ref="R210:R230" si="47">IF(B210=2,L210,0)</f>
        <v>0</v>
      </c>
      <c r="S210" s="161">
        <f>Q210+R210</f>
        <v>25000000</v>
      </c>
      <c r="T210" s="249"/>
    </row>
    <row r="211" spans="1:20" s="10" customFormat="1" ht="18" customHeight="1" x14ac:dyDescent="0.25">
      <c r="B211" s="23">
        <v>1</v>
      </c>
      <c r="C211" s="333">
        <v>2</v>
      </c>
      <c r="D211" s="334" t="s">
        <v>77</v>
      </c>
      <c r="E211" s="335" t="s">
        <v>24</v>
      </c>
      <c r="F211" s="336"/>
      <c r="G211" s="336"/>
      <c r="H211" s="336"/>
      <c r="I211" s="336"/>
      <c r="J211" s="336"/>
      <c r="K211" s="19">
        <v>7000000</v>
      </c>
      <c r="L211" s="19">
        <f t="shared" ref="L211:L230" si="48">M211-K211</f>
        <v>0</v>
      </c>
      <c r="M211" s="19">
        <f t="shared" si="46"/>
        <v>7000000</v>
      </c>
      <c r="N211" s="46">
        <v>32000000</v>
      </c>
      <c r="O211" s="20">
        <v>32000000</v>
      </c>
      <c r="P211" s="21">
        <v>32000000</v>
      </c>
      <c r="Q211" s="175">
        <f>IF(B211=1,K211,IF(B211=2,K211,0))</f>
        <v>7000000</v>
      </c>
      <c r="R211" s="270">
        <f t="shared" si="47"/>
        <v>0</v>
      </c>
      <c r="S211" s="162">
        <f>S210+Q211+R211</f>
        <v>32000000</v>
      </c>
      <c r="T211" s="250"/>
    </row>
    <row r="212" spans="1:20" s="10" customFormat="1" ht="18" customHeight="1" x14ac:dyDescent="0.25">
      <c r="B212" s="23">
        <v>1</v>
      </c>
      <c r="C212" s="333">
        <v>3</v>
      </c>
      <c r="D212" s="334" t="s">
        <v>77</v>
      </c>
      <c r="E212" s="335" t="s">
        <v>97</v>
      </c>
      <c r="F212" s="336"/>
      <c r="G212" s="336"/>
      <c r="H212" s="336"/>
      <c r="I212" s="336"/>
      <c r="J212" s="336"/>
      <c r="K212" s="47">
        <v>10000000</v>
      </c>
      <c r="L212" s="47">
        <f t="shared" si="48"/>
        <v>0</v>
      </c>
      <c r="M212" s="47">
        <f t="shared" si="46"/>
        <v>10000000</v>
      </c>
      <c r="N212" s="46">
        <v>42000000</v>
      </c>
      <c r="O212" s="20">
        <v>42000000</v>
      </c>
      <c r="P212" s="21">
        <v>42000000</v>
      </c>
      <c r="Q212" s="175">
        <f>IF(B212=1,K212,IF(B212=2,K212,0))</f>
        <v>10000000</v>
      </c>
      <c r="R212" s="270">
        <f t="shared" si="47"/>
        <v>0</v>
      </c>
      <c r="S212" s="162">
        <f t="shared" ref="S212:S229" si="49">S211+Q212+R212</f>
        <v>42000000</v>
      </c>
      <c r="T212" s="250"/>
    </row>
    <row r="213" spans="1:20" s="10" customFormat="1" ht="18" customHeight="1" x14ac:dyDescent="0.25">
      <c r="B213" s="58"/>
      <c r="C213" s="403" t="s">
        <v>44</v>
      </c>
      <c r="D213" s="404">
        <v>1</v>
      </c>
      <c r="E213" s="405" t="s">
        <v>260</v>
      </c>
      <c r="F213" s="406"/>
      <c r="G213" s="406"/>
      <c r="H213" s="406"/>
      <c r="I213" s="406"/>
      <c r="J213" s="406"/>
      <c r="K213" s="269">
        <v>-3500000</v>
      </c>
      <c r="L213" s="47">
        <f t="shared" si="48"/>
        <v>0</v>
      </c>
      <c r="M213" s="51">
        <f t="shared" si="46"/>
        <v>-3500000</v>
      </c>
      <c r="N213" s="48">
        <v>20000000</v>
      </c>
      <c r="O213" s="51">
        <v>0</v>
      </c>
      <c r="P213" s="261">
        <v>0</v>
      </c>
      <c r="Q213" s="175">
        <v>-3500000</v>
      </c>
      <c r="R213" s="270">
        <f t="shared" si="47"/>
        <v>0</v>
      </c>
      <c r="S213" s="162">
        <f t="shared" si="49"/>
        <v>38500000</v>
      </c>
      <c r="T213" s="250" t="s">
        <v>254</v>
      </c>
    </row>
    <row r="214" spans="1:20" s="10" customFormat="1" ht="18" customHeight="1" x14ac:dyDescent="0.25">
      <c r="B214" s="58">
        <v>1</v>
      </c>
      <c r="C214" s="403" t="s">
        <v>43</v>
      </c>
      <c r="D214" s="404" t="s">
        <v>78</v>
      </c>
      <c r="E214" s="405" t="s">
        <v>94</v>
      </c>
      <c r="F214" s="406"/>
      <c r="G214" s="406"/>
      <c r="H214" s="406"/>
      <c r="I214" s="406"/>
      <c r="J214" s="406"/>
      <c r="K214" s="51">
        <v>15000000</v>
      </c>
      <c r="L214" s="47">
        <f t="shared" si="48"/>
        <v>0</v>
      </c>
      <c r="M214" s="51">
        <f t="shared" si="46"/>
        <v>15000000</v>
      </c>
      <c r="N214" s="51">
        <v>0</v>
      </c>
      <c r="O214" s="28">
        <v>57000000</v>
      </c>
      <c r="P214" s="29">
        <v>57000000</v>
      </c>
      <c r="Q214" s="175">
        <f t="shared" ref="Q214:Q230" si="50">IF(B214=1,K214,IF(B214=2,K214,0))</f>
        <v>15000000</v>
      </c>
      <c r="R214" s="270">
        <f t="shared" si="47"/>
        <v>0</v>
      </c>
      <c r="S214" s="162">
        <f t="shared" si="49"/>
        <v>53500000</v>
      </c>
      <c r="T214" s="250" t="s">
        <v>255</v>
      </c>
    </row>
    <row r="215" spans="1:20" s="10" customFormat="1" ht="18" customHeight="1" x14ac:dyDescent="0.25">
      <c r="B215" s="30">
        <v>1</v>
      </c>
      <c r="C215" s="360">
        <v>5</v>
      </c>
      <c r="D215" s="361">
        <v>3</v>
      </c>
      <c r="E215" s="362" t="s">
        <v>37</v>
      </c>
      <c r="F215" s="363"/>
      <c r="G215" s="363"/>
      <c r="H215" s="363"/>
      <c r="I215" s="363"/>
      <c r="J215" s="363"/>
      <c r="K215" s="230">
        <v>2000000</v>
      </c>
      <c r="L215" s="19">
        <f t="shared" si="48"/>
        <v>0</v>
      </c>
      <c r="M215" s="24">
        <f t="shared" si="46"/>
        <v>2000000</v>
      </c>
      <c r="N215" s="24">
        <v>0</v>
      </c>
      <c r="O215" s="24">
        <v>0</v>
      </c>
      <c r="P215" s="309">
        <v>60500000</v>
      </c>
      <c r="Q215" s="175">
        <f t="shared" si="50"/>
        <v>2000000</v>
      </c>
      <c r="R215" s="270">
        <f t="shared" si="47"/>
        <v>0</v>
      </c>
      <c r="S215" s="162">
        <f t="shared" si="49"/>
        <v>55500000</v>
      </c>
      <c r="T215" s="250"/>
    </row>
    <row r="216" spans="1:20" s="10" customFormat="1" ht="18" customHeight="1" x14ac:dyDescent="0.25">
      <c r="B216" s="23" t="s">
        <v>230</v>
      </c>
      <c r="C216" s="417">
        <v>6</v>
      </c>
      <c r="D216" s="418">
        <v>3</v>
      </c>
      <c r="E216" s="419" t="s">
        <v>32</v>
      </c>
      <c r="F216" s="420"/>
      <c r="G216" s="420"/>
      <c r="H216" s="420"/>
      <c r="I216" s="420"/>
      <c r="J216" s="420"/>
      <c r="K216" s="47">
        <v>1680000</v>
      </c>
      <c r="L216" s="47">
        <f t="shared" ref="L216:L222" si="51">K216*0.221</f>
        <v>371280</v>
      </c>
      <c r="M216" s="47">
        <f t="shared" ref="M216:M222" si="52">K216+L216</f>
        <v>2051280</v>
      </c>
      <c r="N216" s="47">
        <v>0</v>
      </c>
      <c r="O216" s="47">
        <v>0</v>
      </c>
      <c r="P216" s="309">
        <v>62180000</v>
      </c>
      <c r="Q216" s="188">
        <f t="shared" si="50"/>
        <v>0</v>
      </c>
      <c r="R216" s="310">
        <f t="shared" si="47"/>
        <v>0</v>
      </c>
      <c r="S216" s="131"/>
      <c r="T216" s="219" t="s">
        <v>255</v>
      </c>
    </row>
    <row r="217" spans="1:20" s="10" customFormat="1" ht="18" customHeight="1" x14ac:dyDescent="0.25">
      <c r="B217" s="30" t="s">
        <v>230</v>
      </c>
      <c r="C217" s="421">
        <v>7</v>
      </c>
      <c r="D217" s="422">
        <v>3</v>
      </c>
      <c r="E217" s="423" t="s">
        <v>33</v>
      </c>
      <c r="F217" s="424"/>
      <c r="G217" s="424"/>
      <c r="H217" s="424"/>
      <c r="I217" s="424"/>
      <c r="J217" s="424"/>
      <c r="K217" s="24">
        <v>3800000</v>
      </c>
      <c r="L217" s="19">
        <f t="shared" si="51"/>
        <v>839800</v>
      </c>
      <c r="M217" s="24">
        <f t="shared" si="52"/>
        <v>4639800</v>
      </c>
      <c r="N217" s="24">
        <v>0</v>
      </c>
      <c r="O217" s="24">
        <v>0</v>
      </c>
      <c r="P217" s="309">
        <v>65980000</v>
      </c>
      <c r="Q217" s="188">
        <f t="shared" si="50"/>
        <v>0</v>
      </c>
      <c r="R217" s="310">
        <f t="shared" si="47"/>
        <v>0</v>
      </c>
      <c r="S217" s="131"/>
      <c r="T217" s="219" t="s">
        <v>255</v>
      </c>
    </row>
    <row r="218" spans="1:20" s="10" customFormat="1" ht="18" customHeight="1" x14ac:dyDescent="0.25">
      <c r="B218" s="23" t="s">
        <v>230</v>
      </c>
      <c r="C218" s="417">
        <v>8</v>
      </c>
      <c r="D218" s="418">
        <v>3</v>
      </c>
      <c r="E218" s="419" t="s">
        <v>34</v>
      </c>
      <c r="F218" s="420"/>
      <c r="G218" s="420"/>
      <c r="H218" s="420"/>
      <c r="I218" s="420"/>
      <c r="J218" s="420"/>
      <c r="K218" s="47">
        <v>1280000</v>
      </c>
      <c r="L218" s="47">
        <f t="shared" si="51"/>
        <v>282880</v>
      </c>
      <c r="M218" s="47">
        <f t="shared" si="52"/>
        <v>1562880</v>
      </c>
      <c r="N218" s="47">
        <v>0</v>
      </c>
      <c r="O218" s="47">
        <v>0</v>
      </c>
      <c r="P218" s="309">
        <v>67260000</v>
      </c>
      <c r="Q218" s="188">
        <f t="shared" si="50"/>
        <v>0</v>
      </c>
      <c r="R218" s="310">
        <f t="shared" si="47"/>
        <v>0</v>
      </c>
      <c r="S218" s="131"/>
      <c r="T218" s="219" t="s">
        <v>255</v>
      </c>
    </row>
    <row r="219" spans="1:20" s="10" customFormat="1" ht="18" customHeight="1" x14ac:dyDescent="0.25">
      <c r="B219" s="23">
        <v>2</v>
      </c>
      <c r="C219" s="333">
        <v>9</v>
      </c>
      <c r="D219" s="334">
        <v>3</v>
      </c>
      <c r="E219" s="335" t="s">
        <v>35</v>
      </c>
      <c r="F219" s="336"/>
      <c r="G219" s="336"/>
      <c r="H219" s="336"/>
      <c r="I219" s="336"/>
      <c r="J219" s="336"/>
      <c r="K219" s="268">
        <v>5000000</v>
      </c>
      <c r="L219" s="19"/>
      <c r="M219" s="19">
        <f t="shared" si="52"/>
        <v>5000000</v>
      </c>
      <c r="N219" s="19">
        <v>0</v>
      </c>
      <c r="O219" s="19">
        <v>0</v>
      </c>
      <c r="P219" s="309">
        <v>74265000</v>
      </c>
      <c r="Q219" s="175">
        <f t="shared" si="50"/>
        <v>5000000</v>
      </c>
      <c r="R219" s="270">
        <f t="shared" si="47"/>
        <v>0</v>
      </c>
      <c r="S219" s="162">
        <f>S215+Q219+R219</f>
        <v>60500000</v>
      </c>
      <c r="T219" s="250" t="s">
        <v>255</v>
      </c>
    </row>
    <row r="220" spans="1:20" s="10" customFormat="1" ht="18" customHeight="1" x14ac:dyDescent="0.25">
      <c r="B220" s="58" t="s">
        <v>230</v>
      </c>
      <c r="C220" s="425">
        <v>10</v>
      </c>
      <c r="D220" s="426">
        <v>3</v>
      </c>
      <c r="E220" s="427" t="s">
        <v>25</v>
      </c>
      <c r="F220" s="428"/>
      <c r="G220" s="428"/>
      <c r="H220" s="428"/>
      <c r="I220" s="428"/>
      <c r="J220" s="428"/>
      <c r="K220" s="27">
        <v>275000</v>
      </c>
      <c r="L220" s="47">
        <f t="shared" si="51"/>
        <v>60775</v>
      </c>
      <c r="M220" s="27">
        <f t="shared" si="52"/>
        <v>335775</v>
      </c>
      <c r="N220" s="51">
        <v>0</v>
      </c>
      <c r="O220" s="51">
        <v>0</v>
      </c>
      <c r="P220" s="309">
        <v>74540000</v>
      </c>
      <c r="Q220" s="188">
        <f t="shared" si="50"/>
        <v>0</v>
      </c>
      <c r="R220" s="310">
        <f t="shared" si="47"/>
        <v>0</v>
      </c>
      <c r="S220" s="131"/>
      <c r="T220" s="219" t="s">
        <v>255</v>
      </c>
    </row>
    <row r="221" spans="1:20" s="10" customFormat="1" ht="18" customHeight="1" x14ac:dyDescent="0.25">
      <c r="B221" s="23" t="s">
        <v>230</v>
      </c>
      <c r="C221" s="429">
        <v>12</v>
      </c>
      <c r="D221" s="430">
        <v>3</v>
      </c>
      <c r="E221" s="431" t="s">
        <v>26</v>
      </c>
      <c r="F221" s="432"/>
      <c r="G221" s="432"/>
      <c r="H221" s="432"/>
      <c r="I221" s="432"/>
      <c r="J221" s="432"/>
      <c r="K221" s="19">
        <v>275000</v>
      </c>
      <c r="L221" s="19">
        <f t="shared" si="51"/>
        <v>60775</v>
      </c>
      <c r="M221" s="19">
        <f t="shared" si="52"/>
        <v>335775</v>
      </c>
      <c r="N221" s="19">
        <v>0</v>
      </c>
      <c r="O221" s="19">
        <v>0</v>
      </c>
      <c r="P221" s="309">
        <v>74815000</v>
      </c>
      <c r="Q221" s="188">
        <f t="shared" si="50"/>
        <v>0</v>
      </c>
      <c r="R221" s="310">
        <f t="shared" si="47"/>
        <v>0</v>
      </c>
      <c r="S221" s="131"/>
      <c r="T221" s="219" t="s">
        <v>255</v>
      </c>
    </row>
    <row r="222" spans="1:20" s="10" customFormat="1" ht="18" customHeight="1" x14ac:dyDescent="0.25">
      <c r="B222" s="58" t="s">
        <v>230</v>
      </c>
      <c r="C222" s="425">
        <v>14</v>
      </c>
      <c r="D222" s="426">
        <v>3</v>
      </c>
      <c r="E222" s="427" t="s">
        <v>27</v>
      </c>
      <c r="F222" s="428"/>
      <c r="G222" s="428"/>
      <c r="H222" s="428"/>
      <c r="I222" s="428"/>
      <c r="J222" s="428"/>
      <c r="K222" s="51">
        <v>2750000</v>
      </c>
      <c r="L222" s="47">
        <f t="shared" si="51"/>
        <v>607750</v>
      </c>
      <c r="M222" s="51">
        <f t="shared" si="52"/>
        <v>3357750</v>
      </c>
      <c r="N222" s="51">
        <v>0</v>
      </c>
      <c r="O222" s="51">
        <v>0</v>
      </c>
      <c r="P222" s="309">
        <v>77565000</v>
      </c>
      <c r="Q222" s="188">
        <f t="shared" si="50"/>
        <v>0</v>
      </c>
      <c r="R222" s="310">
        <f t="shared" si="47"/>
        <v>0</v>
      </c>
      <c r="S222" s="131"/>
      <c r="T222" s="219" t="s">
        <v>255</v>
      </c>
    </row>
    <row r="223" spans="1:20" s="10" customFormat="1" ht="18" customHeight="1" x14ac:dyDescent="0.25">
      <c r="B223" s="23">
        <v>1</v>
      </c>
      <c r="C223" s="333">
        <v>15</v>
      </c>
      <c r="D223" s="334">
        <v>3</v>
      </c>
      <c r="E223" s="335" t="s">
        <v>36</v>
      </c>
      <c r="F223" s="336"/>
      <c r="G223" s="336"/>
      <c r="H223" s="336"/>
      <c r="I223" s="336"/>
      <c r="J223" s="336"/>
      <c r="K223" s="268">
        <v>4000000</v>
      </c>
      <c r="L223" s="19">
        <f t="shared" si="48"/>
        <v>0</v>
      </c>
      <c r="M223" s="19">
        <f>K223</f>
        <v>4000000</v>
      </c>
      <c r="N223" s="19">
        <v>0</v>
      </c>
      <c r="O223" s="19">
        <v>0</v>
      </c>
      <c r="P223" s="309">
        <v>82365000</v>
      </c>
      <c r="Q223" s="175">
        <f t="shared" si="50"/>
        <v>4000000</v>
      </c>
      <c r="R223" s="270">
        <f t="shared" si="47"/>
        <v>0</v>
      </c>
      <c r="S223" s="162">
        <f>S219+Q223+R223</f>
        <v>64500000</v>
      </c>
      <c r="T223" s="250"/>
    </row>
    <row r="224" spans="1:20" s="10" customFormat="1" ht="18" hidden="1" customHeight="1" x14ac:dyDescent="0.25">
      <c r="B224" s="58"/>
      <c r="C224" s="374">
        <v>11</v>
      </c>
      <c r="D224" s="375"/>
      <c r="E224" s="376" t="s">
        <v>111</v>
      </c>
      <c r="F224" s="377"/>
      <c r="G224" s="377"/>
      <c r="H224" s="377"/>
      <c r="I224" s="377"/>
      <c r="J224" s="377"/>
      <c r="K224" s="96">
        <v>5500000</v>
      </c>
      <c r="L224" s="97">
        <f>K224*0.221</f>
        <v>1215500</v>
      </c>
      <c r="M224" s="97">
        <f>K224+L224</f>
        <v>6715500</v>
      </c>
      <c r="N224" s="97">
        <v>0</v>
      </c>
      <c r="O224" s="97">
        <v>0</v>
      </c>
      <c r="P224" s="170">
        <v>0</v>
      </c>
      <c r="Q224" s="188">
        <f t="shared" si="50"/>
        <v>0</v>
      </c>
      <c r="R224" s="310">
        <f t="shared" si="47"/>
        <v>0</v>
      </c>
      <c r="S224" s="131">
        <f t="shared" si="49"/>
        <v>64500000</v>
      </c>
      <c r="T224" s="219"/>
    </row>
    <row r="225" spans="1:20" s="10" customFormat="1" ht="18" hidden="1" customHeight="1" x14ac:dyDescent="0.25">
      <c r="B225" s="58"/>
      <c r="C225" s="374">
        <v>13</v>
      </c>
      <c r="D225" s="375"/>
      <c r="E225" s="376" t="s">
        <v>112</v>
      </c>
      <c r="F225" s="377"/>
      <c r="G225" s="377"/>
      <c r="H225" s="377"/>
      <c r="I225" s="377"/>
      <c r="J225" s="377"/>
      <c r="K225" s="96">
        <v>2750000</v>
      </c>
      <c r="L225" s="97">
        <f t="shared" ref="L225:L226" si="53">K225*0.221</f>
        <v>607750</v>
      </c>
      <c r="M225" s="97">
        <f t="shared" ref="M225:M226" si="54">K225+L225</f>
        <v>3357750</v>
      </c>
      <c r="N225" s="97">
        <v>0</v>
      </c>
      <c r="O225" s="97">
        <v>0</v>
      </c>
      <c r="P225" s="170">
        <v>0</v>
      </c>
      <c r="Q225" s="188">
        <f t="shared" si="50"/>
        <v>0</v>
      </c>
      <c r="R225" s="310">
        <f t="shared" si="47"/>
        <v>0</v>
      </c>
      <c r="S225" s="131">
        <f t="shared" si="49"/>
        <v>64500000</v>
      </c>
      <c r="T225" s="219"/>
    </row>
    <row r="226" spans="1:20" s="10" customFormat="1" ht="18" hidden="1" customHeight="1" x14ac:dyDescent="0.25">
      <c r="B226" s="58"/>
      <c r="C226" s="374">
        <v>16</v>
      </c>
      <c r="D226" s="375"/>
      <c r="E226" s="376" t="s">
        <v>113</v>
      </c>
      <c r="F226" s="377"/>
      <c r="G226" s="377"/>
      <c r="H226" s="377"/>
      <c r="I226" s="377"/>
      <c r="J226" s="377"/>
      <c r="K226" s="96">
        <v>7500000</v>
      </c>
      <c r="L226" s="97">
        <f t="shared" si="53"/>
        <v>1657500</v>
      </c>
      <c r="M226" s="97">
        <f t="shared" si="54"/>
        <v>9157500</v>
      </c>
      <c r="N226" s="97">
        <v>0</v>
      </c>
      <c r="O226" s="97">
        <v>0</v>
      </c>
      <c r="P226" s="170">
        <v>0</v>
      </c>
      <c r="Q226" s="188">
        <f t="shared" si="50"/>
        <v>0</v>
      </c>
      <c r="R226" s="310">
        <f t="shared" si="47"/>
        <v>0</v>
      </c>
      <c r="S226" s="131">
        <f t="shared" si="49"/>
        <v>64500000</v>
      </c>
      <c r="T226" s="219"/>
    </row>
    <row r="227" spans="1:20" s="10" customFormat="1" ht="18" customHeight="1" x14ac:dyDescent="0.25">
      <c r="B227" s="30">
        <v>1</v>
      </c>
      <c r="C227" s="333">
        <v>17</v>
      </c>
      <c r="D227" s="334"/>
      <c r="E227" s="335" t="s">
        <v>114</v>
      </c>
      <c r="F227" s="336"/>
      <c r="G227" s="336"/>
      <c r="H227" s="336"/>
      <c r="I227" s="336"/>
      <c r="J227" s="336"/>
      <c r="K227" s="47">
        <v>3000000</v>
      </c>
      <c r="L227" s="47">
        <f t="shared" si="48"/>
        <v>0</v>
      </c>
      <c r="M227" s="47">
        <f>K227</f>
        <v>3000000</v>
      </c>
      <c r="N227" s="47">
        <v>0</v>
      </c>
      <c r="O227" s="47">
        <v>0</v>
      </c>
      <c r="P227" s="139">
        <v>0</v>
      </c>
      <c r="Q227" s="175">
        <f t="shared" si="50"/>
        <v>3000000</v>
      </c>
      <c r="R227" s="270">
        <f t="shared" si="47"/>
        <v>0</v>
      </c>
      <c r="S227" s="162">
        <f t="shared" si="49"/>
        <v>67500000</v>
      </c>
      <c r="T227" s="250" t="s">
        <v>255</v>
      </c>
    </row>
    <row r="228" spans="1:20" s="10" customFormat="1" ht="18" hidden="1" customHeight="1" x14ac:dyDescent="0.25">
      <c r="B228" s="23"/>
      <c r="C228" s="333">
        <v>18</v>
      </c>
      <c r="D228" s="334"/>
      <c r="E228" s="335" t="s">
        <v>115</v>
      </c>
      <c r="F228" s="336"/>
      <c r="G228" s="336"/>
      <c r="H228" s="336"/>
      <c r="I228" s="336"/>
      <c r="J228" s="336"/>
      <c r="K228" s="47">
        <v>15000000</v>
      </c>
      <c r="L228" s="47">
        <f>K228*0.221</f>
        <v>3315000</v>
      </c>
      <c r="M228" s="47">
        <f>K228+L228</f>
        <v>18315000</v>
      </c>
      <c r="N228" s="47">
        <v>0</v>
      </c>
      <c r="O228" s="47">
        <v>0</v>
      </c>
      <c r="P228" s="139">
        <v>0</v>
      </c>
      <c r="Q228" s="175">
        <f t="shared" si="50"/>
        <v>0</v>
      </c>
      <c r="R228" s="270">
        <f t="shared" si="47"/>
        <v>0</v>
      </c>
      <c r="S228" s="162">
        <f t="shared" si="49"/>
        <v>67500000</v>
      </c>
      <c r="T228" s="250"/>
    </row>
    <row r="229" spans="1:20" s="10" customFormat="1" ht="18" customHeight="1" thickBot="1" x14ac:dyDescent="0.3">
      <c r="B229" s="30">
        <v>1</v>
      </c>
      <c r="C229" s="337">
        <v>19</v>
      </c>
      <c r="D229" s="340"/>
      <c r="E229" s="338" t="s">
        <v>116</v>
      </c>
      <c r="F229" s="339"/>
      <c r="G229" s="339"/>
      <c r="H229" s="339"/>
      <c r="I229" s="339"/>
      <c r="J229" s="339"/>
      <c r="K229" s="126">
        <v>2500000</v>
      </c>
      <c r="L229" s="47">
        <f>K229*0.221</f>
        <v>552500</v>
      </c>
      <c r="M229" s="47">
        <f>K229+L229</f>
        <v>3052500</v>
      </c>
      <c r="N229" s="47">
        <v>0</v>
      </c>
      <c r="O229" s="47">
        <v>0</v>
      </c>
      <c r="P229" s="139">
        <v>0</v>
      </c>
      <c r="Q229" s="181">
        <f t="shared" si="50"/>
        <v>2500000</v>
      </c>
      <c r="R229" s="311">
        <f t="shared" si="47"/>
        <v>0</v>
      </c>
      <c r="S229" s="162">
        <f t="shared" si="49"/>
        <v>70000000</v>
      </c>
      <c r="T229" s="250"/>
    </row>
    <row r="230" spans="1:20" s="10" customFormat="1" ht="18" hidden="1" customHeight="1" thickBot="1" x14ac:dyDescent="0.3">
      <c r="B230" s="123"/>
      <c r="C230" s="120">
        <v>20</v>
      </c>
      <c r="D230" s="111"/>
      <c r="E230" s="112" t="s">
        <v>117</v>
      </c>
      <c r="F230" s="113"/>
      <c r="G230" s="113"/>
      <c r="H230" s="113"/>
      <c r="I230" s="113"/>
      <c r="J230" s="113"/>
      <c r="K230" s="105">
        <v>15000000</v>
      </c>
      <c r="L230" s="101">
        <f t="shared" si="48"/>
        <v>0</v>
      </c>
      <c r="M230" s="105">
        <f>K230</f>
        <v>15000000</v>
      </c>
      <c r="N230" s="105">
        <v>0</v>
      </c>
      <c r="O230" s="105">
        <v>0</v>
      </c>
      <c r="P230" s="105">
        <v>0</v>
      </c>
      <c r="Q230" s="293">
        <f t="shared" si="50"/>
        <v>0</v>
      </c>
      <c r="R230" s="145">
        <f t="shared" si="47"/>
        <v>0</v>
      </c>
      <c r="S230" s="259" t="e">
        <f>S229+#REF!</f>
        <v>#REF!</v>
      </c>
      <c r="T230" s="221"/>
    </row>
    <row r="231" spans="1:20" s="10" customFormat="1" ht="18" customHeight="1" x14ac:dyDescent="0.25">
      <c r="A231" s="114"/>
      <c r="B231" s="129"/>
      <c r="C231" s="5"/>
      <c r="D231" s="6"/>
      <c r="E231" s="72" t="s">
        <v>68</v>
      </c>
      <c r="F231" s="73"/>
      <c r="G231" s="74"/>
      <c r="H231" s="75"/>
      <c r="I231" s="75"/>
      <c r="J231" s="75"/>
      <c r="K231" s="76"/>
      <c r="L231" s="76"/>
      <c r="M231" s="76"/>
      <c r="N231" s="140">
        <v>20000000</v>
      </c>
      <c r="O231" s="71">
        <v>57000000</v>
      </c>
      <c r="P231" s="290">
        <v>82365000</v>
      </c>
      <c r="Q231" s="438">
        <f>SUM(Q210:Q229)</f>
        <v>70000000</v>
      </c>
      <c r="R231" s="439"/>
      <c r="S231" s="275">
        <f>Q231</f>
        <v>70000000</v>
      </c>
      <c r="T231" s="249"/>
    </row>
    <row r="232" spans="1:20" s="10" customFormat="1" ht="18" customHeight="1" x14ac:dyDescent="0.25">
      <c r="A232" s="114"/>
      <c r="B232" s="129"/>
      <c r="C232" s="78"/>
      <c r="D232" s="79"/>
      <c r="E232" s="80" t="s">
        <v>99</v>
      </c>
      <c r="F232" s="81"/>
      <c r="G232" s="82"/>
      <c r="H232" s="83"/>
      <c r="I232" s="83"/>
      <c r="J232" s="83"/>
      <c r="K232" s="84"/>
      <c r="L232" s="84"/>
      <c r="M232" s="84"/>
      <c r="N232" s="133">
        <v>0</v>
      </c>
      <c r="O232" s="86">
        <v>0</v>
      </c>
      <c r="P232" s="291">
        <v>3771365</v>
      </c>
      <c r="Q232" s="440">
        <f>SUM(R210:R229)</f>
        <v>0</v>
      </c>
      <c r="R232" s="434"/>
      <c r="S232" s="276">
        <f>Q232</f>
        <v>0</v>
      </c>
      <c r="T232" s="250"/>
    </row>
    <row r="233" spans="1:20" s="10" customFormat="1" ht="18" customHeight="1" thickBot="1" x14ac:dyDescent="0.3">
      <c r="A233" s="114"/>
      <c r="B233" s="129"/>
      <c r="C233" s="32"/>
      <c r="D233" s="33"/>
      <c r="E233" s="34" t="s">
        <v>68</v>
      </c>
      <c r="F233" s="35"/>
      <c r="G233" s="36"/>
      <c r="H233" s="37"/>
      <c r="I233" s="37"/>
      <c r="J233" s="37"/>
      <c r="K233" s="38"/>
      <c r="L233" s="38"/>
      <c r="M233" s="38"/>
      <c r="N233" s="134">
        <v>20000000</v>
      </c>
      <c r="O233" s="40">
        <v>57000000</v>
      </c>
      <c r="P233" s="292">
        <v>86136365</v>
      </c>
      <c r="Q233" s="441">
        <f>SUM(Q231+Q232)</f>
        <v>70000000</v>
      </c>
      <c r="R233" s="436"/>
      <c r="S233" s="277">
        <f>Q233</f>
        <v>70000000</v>
      </c>
      <c r="T233" s="252"/>
    </row>
    <row r="234" spans="1:20" s="10" customFormat="1" ht="15.95" customHeight="1" thickBot="1" x14ac:dyDescent="0.3">
      <c r="A234" s="114"/>
      <c r="B234" s="92"/>
      <c r="E234" s="42"/>
      <c r="F234" s="42"/>
      <c r="J234" s="43"/>
      <c r="R234" s="145"/>
    </row>
    <row r="235" spans="1:20" s="10" customFormat="1" ht="18" customHeight="1" x14ac:dyDescent="0.25">
      <c r="A235" s="114"/>
      <c r="B235" s="129"/>
      <c r="C235" s="5"/>
      <c r="D235" s="6"/>
      <c r="E235" s="72" t="s">
        <v>93</v>
      </c>
      <c r="F235" s="73"/>
      <c r="G235" s="74"/>
      <c r="H235" s="75"/>
      <c r="I235" s="75"/>
      <c r="J235" s="75"/>
      <c r="K235" s="76"/>
      <c r="L235" s="76"/>
      <c r="M235" s="76"/>
      <c r="N235" s="142">
        <v>221523898</v>
      </c>
      <c r="O235" s="71">
        <v>305223898</v>
      </c>
      <c r="P235" s="143">
        <v>428442083</v>
      </c>
      <c r="Q235" s="442">
        <f>SUM(Q231,Q201,Q189,Q176,Q161,Q101,Q78)</f>
        <v>381068045</v>
      </c>
      <c r="R235" s="439"/>
      <c r="S235" s="207">
        <f>Q235</f>
        <v>381068045</v>
      </c>
      <c r="T235" s="249"/>
    </row>
    <row r="236" spans="1:20" s="10" customFormat="1" ht="18" customHeight="1" x14ac:dyDescent="0.25">
      <c r="A236" s="114"/>
      <c r="B236" s="129"/>
      <c r="C236" s="78"/>
      <c r="D236" s="79"/>
      <c r="E236" s="80" t="s">
        <v>100</v>
      </c>
      <c r="F236" s="81"/>
      <c r="G236" s="82"/>
      <c r="H236" s="83"/>
      <c r="I236" s="83"/>
      <c r="J236" s="83"/>
      <c r="K236" s="84"/>
      <c r="L236" s="84"/>
      <c r="M236" s="84"/>
      <c r="N236" s="88">
        <v>28481131.458000001</v>
      </c>
      <c r="O236" s="86">
        <v>39575331.458000004</v>
      </c>
      <c r="P236" s="144">
        <v>60156660.343000002</v>
      </c>
      <c r="Q236" s="433">
        <f>SUM(Q232,Q202,Q190,Q177,Q162,Q102,Q79)</f>
        <v>35649191.484999999</v>
      </c>
      <c r="R236" s="434"/>
      <c r="S236" s="208">
        <f>Q236</f>
        <v>35649191.484999999</v>
      </c>
      <c r="T236" s="250"/>
    </row>
    <row r="237" spans="1:20" s="10" customFormat="1" ht="18" customHeight="1" thickBot="1" x14ac:dyDescent="0.3">
      <c r="A237" s="114"/>
      <c r="B237" s="129"/>
      <c r="C237" s="32"/>
      <c r="D237" s="33"/>
      <c r="E237" s="34" t="s">
        <v>101</v>
      </c>
      <c r="F237" s="35"/>
      <c r="G237" s="36"/>
      <c r="H237" s="37"/>
      <c r="I237" s="37"/>
      <c r="J237" s="37"/>
      <c r="K237" s="38"/>
      <c r="L237" s="38"/>
      <c r="M237" s="38"/>
      <c r="N237" s="57">
        <v>250005029.458</v>
      </c>
      <c r="O237" s="40">
        <v>344799229.458</v>
      </c>
      <c r="P237" s="141">
        <v>488598743.34299999</v>
      </c>
      <c r="Q237" s="435">
        <f>SUM(Q235+Q236)</f>
        <v>416717236.48500001</v>
      </c>
      <c r="R237" s="436"/>
      <c r="S237" s="209">
        <f>Q237</f>
        <v>416717236.48500001</v>
      </c>
      <c r="T237" s="252"/>
    </row>
    <row r="238" spans="1:20" x14ac:dyDescent="0.25">
      <c r="A238" s="115"/>
      <c r="B238" s="91"/>
    </row>
    <row r="239" spans="1:20" x14ac:dyDescent="0.25">
      <c r="A239" s="115"/>
      <c r="B239" s="91"/>
    </row>
    <row r="240" spans="1:20" x14ac:dyDescent="0.25">
      <c r="A240" s="115"/>
      <c r="B240" s="91"/>
    </row>
  </sheetData>
  <mergeCells count="61">
    <mergeCell ref="E194:J194"/>
    <mergeCell ref="N208:P208"/>
    <mergeCell ref="E209:J209"/>
    <mergeCell ref="E210:J210"/>
    <mergeCell ref="E166:J166"/>
    <mergeCell ref="N180:P180"/>
    <mergeCell ref="E181:J181"/>
    <mergeCell ref="N193:P193"/>
    <mergeCell ref="E83:J83"/>
    <mergeCell ref="N108:P108"/>
    <mergeCell ref="E109:J109"/>
    <mergeCell ref="N165:P165"/>
    <mergeCell ref="P1:Q1"/>
    <mergeCell ref="N4:P4"/>
    <mergeCell ref="E5:J5"/>
    <mergeCell ref="N82:P82"/>
    <mergeCell ref="A6:A8"/>
    <mergeCell ref="Q4:R4"/>
    <mergeCell ref="Q78:R78"/>
    <mergeCell ref="Q79:R79"/>
    <mergeCell ref="Q80:R80"/>
    <mergeCell ref="K11:K12"/>
    <mergeCell ref="L11:L12"/>
    <mergeCell ref="M11:M12"/>
    <mergeCell ref="S11:S12"/>
    <mergeCell ref="T4:T5"/>
    <mergeCell ref="Q82:R82"/>
    <mergeCell ref="T82:T83"/>
    <mergeCell ref="Q108:R108"/>
    <mergeCell ref="T108:T109"/>
    <mergeCell ref="T165:T166"/>
    <mergeCell ref="Q180:R180"/>
    <mergeCell ref="T180:T181"/>
    <mergeCell ref="Q193:R193"/>
    <mergeCell ref="T193:T194"/>
    <mergeCell ref="T208:T209"/>
    <mergeCell ref="Q101:R101"/>
    <mergeCell ref="Q102:R102"/>
    <mergeCell ref="Q103:R103"/>
    <mergeCell ref="Q161:R161"/>
    <mergeCell ref="Q162:R162"/>
    <mergeCell ref="Q163:R163"/>
    <mergeCell ref="Q176:R176"/>
    <mergeCell ref="Q177:R177"/>
    <mergeCell ref="Q178:R178"/>
    <mergeCell ref="Q189:R189"/>
    <mergeCell ref="Q190:R190"/>
    <mergeCell ref="Q191:R191"/>
    <mergeCell ref="Q201:R201"/>
    <mergeCell ref="Q202:R202"/>
    <mergeCell ref="Q165:R165"/>
    <mergeCell ref="Q236:R236"/>
    <mergeCell ref="Q237:R237"/>
    <mergeCell ref="P105:Q105"/>
    <mergeCell ref="P205:Q205"/>
    <mergeCell ref="Q203:R203"/>
    <mergeCell ref="Q231:R231"/>
    <mergeCell ref="Q232:R232"/>
    <mergeCell ref="Q233:R233"/>
    <mergeCell ref="Q235:R235"/>
    <mergeCell ref="Q208:R208"/>
  </mergeCells>
  <printOptions horizontalCentered="1"/>
  <pageMargins left="0.7" right="0.7" top="0.75" bottom="0.75" header="0.3" footer="0.3"/>
  <pageSetup paperSize="3" scale="69" firstPageNumber="8" fitToHeight="0" orientation="landscape" useFirstPageNumber="1" r:id="rId1"/>
  <rowBreaks count="2" manualBreakCount="2">
    <brk id="104" min="2" max="19" man="1"/>
    <brk id="204" min="2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PROJECTS</vt:lpstr>
      <vt:lpstr>'ALL 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Henrichs, Tyler</dc:creator>
  <cp:lastModifiedBy>Ante, Nathan</cp:lastModifiedBy>
  <cp:lastPrinted>2019-01-14T16:13:35Z</cp:lastPrinted>
  <dcterms:created xsi:type="dcterms:W3CDTF">2018-09-17T21:23:38Z</dcterms:created>
  <dcterms:modified xsi:type="dcterms:W3CDTF">2019-01-14T16:14:22Z</dcterms:modified>
</cp:coreProperties>
</file>